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720" firstSheet="1" activeTab="1"/>
  </bookViews>
  <sheets>
    <sheet name="Introducere" sheetId="6" r:id="rId1"/>
    <sheet name="Anexa 3.2 (SI)" sheetId="7" r:id="rId2"/>
    <sheet name="Ponderi" sheetId="5" state="hidden" r:id="rId3"/>
  </sheets>
  <definedNames>
    <definedName name="Anul">Introducere!$B$6</definedName>
    <definedName name="Departament">Introducere!$B$3</definedName>
    <definedName name="Facultate">Introducere!$B$2</definedName>
    <definedName name="Grad">Introducere!$B$4</definedName>
    <definedName name="Nume">Introducere!$B$5</definedName>
    <definedName name="PonderiCriterii">Ponderi!$A$1:$F$7</definedName>
    <definedName name="_xlnm.Print_Titles" localSheetId="1">'Anexa 3.2 (SI)'!$9:$13</definedName>
    <definedName name="Punctaje1" localSheetId="1">'Anexa 3.2 (SI)'!$G$14:$G$26</definedName>
    <definedName name="Punctaje1">#REF!</definedName>
    <definedName name="Punctaje2EdituraANMB" localSheetId="1">'Anexa 3.2 (SI)'!$G$28:$G$29</definedName>
    <definedName name="Punctaje2EdituraANMB">#REF!</definedName>
    <definedName name="Punctaje2Result" localSheetId="1">'Anexa 3.2 (SI)'!$G$30:$G$51</definedName>
    <definedName name="Punctaje2Result">#REF!</definedName>
    <definedName name="Punctaje3" localSheetId="1">'Anexa 3.2 (SI)'!$G$53:$G$72</definedName>
    <definedName name="Punctaje3">#REF!</definedName>
    <definedName name="Punctaje4" localSheetId="1">'Anexa 3.2 (SI)'!$G$74:$G$83</definedName>
    <definedName name="Punctaje4">#REF!</definedName>
    <definedName name="Punctaje5" localSheetId="1">'Anexa 3.2 (SI)'!$G$85:$G$99</definedName>
    <definedName name="Punctaje5">#REF!</definedName>
    <definedName name="Total1" localSheetId="1">'Anexa 3.2 (SI)'!$G$27</definedName>
    <definedName name="Total1">#REF!</definedName>
    <definedName name="Total2" localSheetId="1">'Anexa 3.2 (SI)'!$G$52</definedName>
    <definedName name="Total2">#REF!</definedName>
    <definedName name="Total3" localSheetId="1">'Anexa 3.2 (SI)'!$G$73</definedName>
    <definedName name="Total3">#REF!</definedName>
    <definedName name="Total4" localSheetId="1">'Anexa 3.2 (SI)'!$G$84</definedName>
    <definedName name="Total4">#REF!</definedName>
    <definedName name="Total5" localSheetId="1">'Anexa 3.2 (SI)'!$G$100</definedName>
    <definedName name="Total5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7" i="7"/>
  <c r="E106"/>
  <c r="E105"/>
  <c r="E104"/>
  <c r="E103"/>
  <c r="G99"/>
  <c r="G98"/>
  <c r="G97"/>
  <c r="G96"/>
  <c r="G95"/>
  <c r="G94"/>
  <c r="G93"/>
  <c r="G92"/>
  <c r="G91"/>
  <c r="G90"/>
  <c r="G89"/>
  <c r="G88"/>
  <c r="G87"/>
  <c r="G86"/>
  <c r="G85"/>
  <c r="E83"/>
  <c r="G83" s="1"/>
  <c r="G82"/>
  <c r="G81"/>
  <c r="G80"/>
  <c r="G79"/>
  <c r="G78"/>
  <c r="G77"/>
  <c r="G76"/>
  <c r="G75"/>
  <c r="G74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1"/>
  <c r="G50"/>
  <c r="G49"/>
  <c r="G48"/>
  <c r="E47"/>
  <c r="G47" s="1"/>
  <c r="G46"/>
  <c r="E45"/>
  <c r="G45" s="1"/>
  <c r="G44"/>
  <c r="E44"/>
  <c r="G43"/>
  <c r="G42"/>
  <c r="G41"/>
  <c r="G40"/>
  <c r="G39"/>
  <c r="E39"/>
  <c r="G38"/>
  <c r="G37"/>
  <c r="E36"/>
  <c r="G36" s="1"/>
  <c r="G35"/>
  <c r="E35"/>
  <c r="G34"/>
  <c r="G33"/>
  <c r="G32"/>
  <c r="G31"/>
  <c r="G30"/>
  <c r="E29"/>
  <c r="G29" s="1"/>
  <c r="G28"/>
  <c r="G26"/>
  <c r="G25"/>
  <c r="G24"/>
  <c r="G23"/>
  <c r="G22"/>
  <c r="G21"/>
  <c r="G20"/>
  <c r="G19"/>
  <c r="G18"/>
  <c r="G17"/>
  <c r="G16"/>
  <c r="G15"/>
  <c r="G14"/>
  <c r="C10"/>
  <c r="C9"/>
  <c r="A7"/>
  <c r="B3"/>
  <c r="B2"/>
  <c r="F7" i="5"/>
  <c r="E7"/>
  <c r="D7"/>
  <c r="C7"/>
  <c r="B7"/>
  <c r="G27" i="7" l="1"/>
  <c r="D103" s="1"/>
  <c r="F103" s="1"/>
  <c r="G100"/>
  <c r="D107" s="1"/>
  <c r="F107" s="1"/>
  <c r="G84"/>
  <c r="D106" s="1"/>
  <c r="F106" s="1"/>
  <c r="G73"/>
  <c r="D105" s="1"/>
  <c r="F105"/>
  <c r="E108"/>
  <c r="G52"/>
  <c r="D104" s="1"/>
  <c r="F104" s="1"/>
  <c r="F108" l="1"/>
  <c r="D112" s="1"/>
  <c r="F109" l="1"/>
</calcChain>
</file>

<file path=xl/sharedStrings.xml><?xml version="1.0" encoding="utf-8"?>
<sst xmlns="http://schemas.openxmlformats.org/spreadsheetml/2006/main" count="302" uniqueCount="216">
  <si>
    <t xml:space="preserve">ACADEMIA NAVALĂ „MIRCEA CEL BĂTRÂN” </t>
  </si>
  <si>
    <t>Criteriu de evaluare (pondere)</t>
  </si>
  <si>
    <t>Indicatori de performanţă</t>
  </si>
  <si>
    <t>Conţinut</t>
  </si>
  <si>
    <t>Unit. de măsură</t>
  </si>
  <si>
    <t>Cantitate</t>
  </si>
  <si>
    <t>Punctaj</t>
  </si>
  <si>
    <t>Nr. crt.</t>
  </si>
  <si>
    <t>nr/autori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</si>
  <si>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</si>
  <si>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</si>
  <si>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</si>
  <si>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</si>
  <si>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</si>
  <si>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</si>
  <si>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</si>
  <si>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</si>
  <si>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</si>
  <si>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Suporturi de studiu pentru proiecte − îndrumare de proiectare</t>
  </si>
  <si>
    <t>1.3.3</t>
  </si>
  <si>
    <t>1.4.1</t>
  </si>
  <si>
    <t>1.5.1</t>
  </si>
  <si>
    <t>1.6.1</t>
  </si>
  <si>
    <t>2.1.1</t>
  </si>
  <si>
    <t>Studii sau articole publicate în Buletinul Ştiinţific al Academiei Navale „Mircea cel Bătrân”</t>
  </si>
  <si>
    <t>2.1.2</t>
  </si>
  <si>
    <t>2.2.1</t>
  </si>
  <si>
    <t>2.2.2</t>
  </si>
  <si>
    <t>2.3.1</t>
  </si>
  <si>
    <t>2.3.2</t>
  </si>
  <si>
    <t>2.6.1</t>
  </si>
  <si>
    <t>2.7.1</t>
  </si>
  <si>
    <t>2.11.1</t>
  </si>
  <si>
    <t>2.11.2</t>
  </si>
  <si>
    <t>2.12.1</t>
  </si>
  <si>
    <t>2.12.2</t>
  </si>
  <si>
    <t>2.13.1</t>
  </si>
  <si>
    <t>2.13.2</t>
  </si>
  <si>
    <t>3.2.1</t>
  </si>
  <si>
    <t>3.3.1</t>
  </si>
  <si>
    <t>3.4.1</t>
  </si>
  <si>
    <t>3.5.1</t>
  </si>
  <si>
    <t>3.5.2</t>
  </si>
  <si>
    <t>3.6.1</t>
  </si>
  <si>
    <t>3.6.2</t>
  </si>
  <si>
    <t>3.6.3</t>
  </si>
  <si>
    <t>3.6.4</t>
  </si>
  <si>
    <t>3.7.1</t>
  </si>
  <si>
    <t>3.8.1</t>
  </si>
  <si>
    <t>3.10.1</t>
  </si>
  <si>
    <t>3.10.2</t>
  </si>
  <si>
    <t>4.1.1</t>
  </si>
  <si>
    <t>4.2.1</t>
  </si>
  <si>
    <t>4.3.2</t>
  </si>
  <si>
    <t>4.4.1</t>
  </si>
  <si>
    <t>4.4.2</t>
  </si>
  <si>
    <t>4.5.1</t>
  </si>
  <si>
    <t>4.6.1</t>
  </si>
  <si>
    <t>4.7.1</t>
  </si>
  <si>
    <t>4.8.1</t>
  </si>
  <si>
    <t>4.9.1</t>
  </si>
  <si>
    <t>5.1.1</t>
  </si>
  <si>
    <t>5.2.1</t>
  </si>
  <si>
    <t>5.2.2</t>
  </si>
  <si>
    <t>5.3.1</t>
  </si>
  <si>
    <t>5.4.1</t>
  </si>
  <si>
    <t>5.4.2</t>
  </si>
  <si>
    <t>5.4.3</t>
  </si>
  <si>
    <t>5.5.1</t>
  </si>
  <si>
    <t>5.6.1</t>
  </si>
  <si>
    <t>5.7.1</t>
  </si>
  <si>
    <t>5.8.1</t>
  </si>
  <si>
    <t>5.9.1</t>
  </si>
  <si>
    <t>2.4.1</t>
  </si>
  <si>
    <t>2.5.1</t>
  </si>
  <si>
    <t>Studii sau articole publicate în volumele conferinţelor indexate ISI Proceedings (cu ISBN sau ISSN)</t>
  </si>
  <si>
    <t>2.8.1</t>
  </si>
  <si>
    <t>2.9.1</t>
  </si>
  <si>
    <t>2.10.1</t>
  </si>
  <si>
    <t>Propuneri eligibile de granturi internationale ca coautor</t>
  </si>
  <si>
    <t>2.14.1</t>
  </si>
  <si>
    <t>2.15.1</t>
  </si>
  <si>
    <t>2.15.2</t>
  </si>
  <si>
    <t>Brevete de invenţie omologate</t>
  </si>
  <si>
    <t>2.16.1</t>
  </si>
  <si>
    <t>3.1.1</t>
  </si>
  <si>
    <t>3.1.2</t>
  </si>
  <si>
    <t>Profesor invitat pentru prelegeri la universităţi din străinătate (inclusiv prin Erasmus)</t>
  </si>
  <si>
    <t>Membru în academii de ştiinţă şi artă</t>
  </si>
  <si>
    <t xml:space="preserve">Conducător de doctorat </t>
  </si>
  <si>
    <t>Membru în comitetele de organizare sau comitetele ştiinţifice a unor manifestări ştiinţifice internaţionale / naţionale</t>
  </si>
  <si>
    <t>3.9.1</t>
  </si>
  <si>
    <t>3.9.2</t>
  </si>
  <si>
    <t>Citarea (fara autocitari) într-un articol inclus într-o bază de date internaţională recunoscută</t>
  </si>
  <si>
    <t>Citarea (fara autocitari sau citari ale propriilor doctoranzi) intr-o teza de doctorat</t>
  </si>
  <si>
    <t>3.10.3</t>
  </si>
  <si>
    <t>3.11.1</t>
  </si>
  <si>
    <t>3.12.1</t>
  </si>
  <si>
    <t>Invitat (keyspeaker) la conferinţe ştiinţifice naţionale sau internaţionale</t>
  </si>
  <si>
    <t xml:space="preserve">Conducerea de cercuri ştiinţifice studenţeşti </t>
  </si>
  <si>
    <t xml:space="preserve">Lucrări de absolvire conduse în calitate de coordonator ştiinţific (proiecte de diplomă, disertaţie) </t>
  </si>
  <si>
    <t>Membru în comisii de absolvire</t>
  </si>
  <si>
    <t>Responsabilităţi în cadrul departamentului/facultăţii (cu calitatea, şef comisie didactică, membru consiliu etc.)</t>
  </si>
  <si>
    <t>Membru în Consiliul Facultăţii, membru în Consiliul Ştiinţific, membru al Consiliului de Administraţie, CEAC sau membru al Senatului Universitar</t>
  </si>
  <si>
    <t>Coordonare de program de studii</t>
  </si>
  <si>
    <t>Membru în echipele de elaborare a documentaţiei pentru evaluare/acreditare/reevaluare la nivel instituţional (ARACIS, EUA, EMSA, BVQI, ANR etc)</t>
  </si>
  <si>
    <t>5.10.1</t>
  </si>
  <si>
    <t>nr</t>
  </si>
  <si>
    <t>Produse aplicate realizate pe baza de contract sau prezentate la targuri si expozitii de profil</t>
  </si>
  <si>
    <t>Teza de doctorat in biblioteca ANMB (se trece doar in anul sustinerii)</t>
  </si>
  <si>
    <t xml:space="preserve">Referate ştiinţifice în cadrul stagiului de doctorat (îndrumător/doctorand) (se trece doar in anul sustinerii) </t>
  </si>
  <si>
    <t>punctaj</t>
  </si>
  <si>
    <t>Calitatea activităţii desfăşurate în comunitatea academică (evaluată de directorul de departament)  (se trece punctajul obtinut la evaluare)</t>
  </si>
  <si>
    <t>pag/autori</t>
  </si>
  <si>
    <t>Studenţi implicaţi în cadrul diferitelor teme de cercetare din planul departamentului si finalizate cu rapoarte, articole sau lucrări prezentate la manifestari ştiinţifice</t>
  </si>
  <si>
    <t xml:space="preserve">Studenţi îndrumaţi pentru concursurile profesionale faza pe academie sau sesiunile de comunicari  </t>
  </si>
  <si>
    <t>Studenţi îndrumaţi pentru concursurile profesionale faza naţională</t>
  </si>
  <si>
    <t xml:space="preserve">Grupe de studiu îndrumate (în calitate de tutore) </t>
  </si>
  <si>
    <t>Numărul de săptămâni de conducere a activităţilor de practicii/stagiului</t>
  </si>
  <si>
    <t>Expert evaluator proiecte la nivel national/international</t>
  </si>
  <si>
    <t>5.9.2</t>
  </si>
  <si>
    <t>PUNCTAJ TOTAL</t>
  </si>
  <si>
    <t>Recunoaştere naţională şi internaţională (in ultimul an)
Prof.: 0,10
Conf.: 0,10
Lect/Asist.: 0,05
Maxim: 20p</t>
  </si>
  <si>
    <t>Activitate cu studenţii (in ultimul an) 
Prof.: 0,10
Conf.: 0,10
Lect/Asist.: 0,15
Maxim: 20p</t>
  </si>
  <si>
    <t>RAPORT DE AUTOEVALUARE</t>
  </si>
  <si>
    <t>Elaborarea de materiale didactice (in ultimii 5 ani)</t>
  </si>
  <si>
    <t>Cercetare ştiinţifică (in ultimii 5 ani)</t>
  </si>
  <si>
    <t>Recunoaştere naţională şi internaţională (in ultimul an)</t>
  </si>
  <si>
    <t>Activitate cu studenţii (in ultimul an)</t>
  </si>
  <si>
    <t>Activitate în comunitatea academică (in ultimul an)</t>
  </si>
  <si>
    <t>Activitate în comunitatea academică (in ultimul an)
Prof.: 0,10
Conf.: 0,10
Lect/Asist.: 0,10
Maxim: 20p</t>
  </si>
  <si>
    <t>Coef.</t>
  </si>
  <si>
    <t>Coef</t>
  </si>
  <si>
    <t>Gradul didactic</t>
  </si>
  <si>
    <t>Nume si prenume</t>
  </si>
  <si>
    <t>ÎNTOCMIT</t>
  </si>
  <si>
    <t>Profesor universitar</t>
  </si>
  <si>
    <t>Conferenţiar universitar</t>
  </si>
  <si>
    <t>Lector universitar</t>
  </si>
  <si>
    <t>Asistent universitar</t>
  </si>
  <si>
    <t>TOTAL (trebuie sa fie 100%)</t>
  </si>
  <si>
    <t>Suporturi de studiu pentru seminarii – culegeri de probleme</t>
  </si>
  <si>
    <t>Cărţi, monografii, tratate publicate în Editura Academiei Navale „Mircea cel Bătrân”</t>
  </si>
  <si>
    <t>Propuneri eligibile de granturi nationale ca director</t>
  </si>
  <si>
    <t>Profesor invitat pentru prelegeri la universităţi din ţară</t>
  </si>
  <si>
    <t>Recenzor pentru reviste şi manifestări ştiinţifice naţionale şi internaţionale</t>
  </si>
  <si>
    <t>Citarea (fara autocitari) intr-o revista cotata ISI</t>
  </si>
  <si>
    <t>Citarea (fara autocitari) într-o carte sau volum publicat la o editură din străinătate  (cu ISBN)</t>
  </si>
  <si>
    <t>Citarea (fara autocitari) într-o carte sau volum publicat la o editură recunoscută CNCSIS din ţară (cu ISBN)</t>
  </si>
  <si>
    <t>Studenţi implicati în cadrul granturilor şi contractelor de cercetare ştiinţifică (conform aprecierii directorului grantului)</t>
  </si>
  <si>
    <t>Membru în comisii de admitere</t>
  </si>
  <si>
    <t>Responsabilităţi în cadrul ANMB</t>
  </si>
  <si>
    <t>Data</t>
  </si>
  <si>
    <t>__________________________</t>
  </si>
  <si>
    <t>(semnatura)</t>
  </si>
  <si>
    <t>Articole în alte publicaţii decât cele de la punctele 2.4 - 2.6.</t>
  </si>
  <si>
    <t>Propuneri eligibile de granturi nationale ca coautor</t>
  </si>
  <si>
    <t>Propuneri eligibile de granturi internationale ca director</t>
  </si>
  <si>
    <t>Membru in organizaţii profesionale, organizaţii din domeniul educaţiei şi cercetării, consilii nationale (dovedit prin listare pe situl organizatiei, card/certificat de membru, sau chitanta de cotizatie)</t>
  </si>
  <si>
    <t>Referent în comisii de doctorat sau în comisii de ocupare posturi didactice universitare de profesor sau conferenţiar</t>
  </si>
  <si>
    <t>Referent pentru cărti cu ISBN, în ANMB sau edituri nationale recunoscute (mentionat in carte)</t>
  </si>
  <si>
    <t>Membru în colective de redacţie sau comitetele ştiinţifice ale revistelor naţionale sau internaţionale</t>
  </si>
  <si>
    <t>Evaluarea de către studenţi pe baza metodologiei stabilite de senatul universitar (se trece punctajul obtinut la evaluare)</t>
  </si>
  <si>
    <t>Conducerea de teme în cercurile ştiinţifice studenţeşti</t>
  </si>
  <si>
    <t>Calitatea activităţii cu studenţii (evaluate de directorul de departament)  (se trece punctajul obtinut la evaluare)</t>
  </si>
  <si>
    <t>Participarea în colectivele de organizare a unor manifestări ştiinţifice organizate în Academia Navală “Mircea cel Bătrân”</t>
  </si>
  <si>
    <t>Criteriu</t>
  </si>
  <si>
    <t xml:space="preserve">Culegeri de teste pentru examenul de admitere  </t>
  </si>
  <si>
    <t>Facultatea</t>
  </si>
  <si>
    <t>Departamentul</t>
  </si>
  <si>
    <t>Pas 1. Introduceti urmatoarele informatii</t>
  </si>
  <si>
    <t>Pas 2. Alegeti panelul si completati informatiile (coloana Cantitate)</t>
  </si>
  <si>
    <t>Anul evaluarii</t>
  </si>
  <si>
    <t>Pas 3. Tipariti si semnati foaia cu Raportul</t>
  </si>
  <si>
    <t>Nota echivalenta</t>
  </si>
  <si>
    <t>2.10.2</t>
  </si>
  <si>
    <t>mii euro</t>
  </si>
  <si>
    <t>mii lei</t>
  </si>
  <si>
    <t>Contracte de cercetare cu mediul economic in calitate de membru/expert (suma alocata de director din valoarea totala a contractului in anul curent, in mii de euro)</t>
  </si>
  <si>
    <t>Contracte de cercetare cu mediul economic in calitate de director/responsabil (valoarea contractului  in anul curent, in mii de euro)</t>
  </si>
  <si>
    <t>Proiecte în PSCD al MApN în calitate de director/responsabil (valoarea proiectului in anul curent, in mii de lei)</t>
  </si>
  <si>
    <t>Proiecte în PSCD al MApN în calitate de membru/expert (suma alocata de director din valoarea totala a proiectului in anul curent, in mii de lei)</t>
  </si>
  <si>
    <t>Actualizare suporturi de curs (cel putin 30% noutati) care susţin bibliografic disciplinele predate</t>
  </si>
  <si>
    <t>Introducerea unor cursuri (discipline) noi pe direcţii neelaborate anterior (inclusiv realizarea notelor de curs)</t>
  </si>
  <si>
    <t>Introducerea unor teme noi pe direcţii neelaborate anterior  (inclusiv realizarea notelor de curs)</t>
  </si>
  <si>
    <t>Introducerea unui curs postuniversitar nou, cursuri de pregătire metodică, specializare sau desfăşurate prin CFCRU (inclusiv realizarea notelor de curs)</t>
  </si>
  <si>
    <t>Elaborare note de curs universitare care susţin bibliografic disciplinele predate</t>
  </si>
  <si>
    <t>Elaborare capitole din note de curs universitare care susţin bibliografic disciplinele predate</t>
  </si>
  <si>
    <t>5.9.3</t>
  </si>
  <si>
    <t>Gradul didactic:</t>
  </si>
  <si>
    <t>Cadru didactic:</t>
  </si>
  <si>
    <t>a performanţelor profesionale individuale aferente Panelului 2 (Ştiinţe inginereşti)</t>
  </si>
  <si>
    <t>Traducerea de cărţi, documentaţie, standarde în folosul Academiei Navale</t>
  </si>
  <si>
    <t>Carte de specialitate publicată la o editură din străinătate (cu ISBN)</t>
  </si>
  <si>
    <t xml:space="preserve">Editor sau autor de studiu/capitol într-o carte de specialitate sau volum colectiv publicat la o editură din străinătate (cu ISBN sau ISSN) </t>
  </si>
  <si>
    <t>Studii, capitole sau articole care prezintă contribuţii ştiinţifice originale, în extenso, publicate în reviste cotate ISI</t>
  </si>
  <si>
    <t>Articole publicate în extenso, în reviste indexate in baze de date internationala</t>
  </si>
  <si>
    <t>Granturi/proiecte nationale/internationale câştigate prin competiţie în calitate de director/responsabil</t>
  </si>
  <si>
    <t>Granturi/proiecte nationale/internationale câştigate prin competiţie în calitate de membru în echipă sau expert</t>
  </si>
  <si>
    <t>Recenzor al unor edituri nationale/internationale sau baze de date internationale recunoscute</t>
  </si>
  <si>
    <t>Culegeri de teste şi alte materiale pentru licenţă, masterat şi examene de competenţă lingvistică</t>
  </si>
  <si>
    <t>Carte de specialitate publicată la o editură recunoscută CNCSIS sau internaţională (cu ISBN, neintrodusă la pct. 2.1)</t>
  </si>
  <si>
    <t>Editor sau autor de studiu/capitol într-o carte de specialitate sau volum colectiv publicat la o editură recunoscută CNCSIS sau internaţională (cu ISBN, neintrodusă la pct. 2.1)</t>
  </si>
  <si>
    <t>Premii obtinute pentru domeniul educatie si cercetare, oferite de universităţi, ministere, institute de cercetare, academii, asociaţii profesionale de nivel naţional</t>
  </si>
  <si>
    <t>Prorector, decan, prodecan sau director de departament</t>
  </si>
  <si>
    <t>Vizite in licee, targuri educationale sau alte manifestari cu scopul promovarii ofertei educaţionale a ANMB (numarul de participari conform planificarilor din facultate)</t>
  </si>
  <si>
    <t>Consilierea candidatilor in cadrul sesiunilor de admitere (numarul de zile conform planificarilor din facultate)</t>
  </si>
  <si>
    <t>Cursuri de perfecţionare urmate (conform planificarilor din facultate)</t>
  </si>
  <si>
    <t>Pregatirea candidatilor la matematica in cadrul consultatiilor ANMB (numarul de zile conform planificarilor din facultate)</t>
  </si>
  <si>
    <t>Suporturi de studiu pentru laboratoare − îndrumare de laborator</t>
  </si>
  <si>
    <t>Profesor asociat/visiting/cadru didactic la o universitate din străinătate pentru minim 2 săptămâni (exclusiv Erasmus)</t>
  </si>
  <si>
    <t>Elaborare suporturi de curs în limba engleză</t>
  </si>
  <si>
    <t>Elaborarea de materiale didactice (in ultimii 3 ani)</t>
  </si>
  <si>
    <t>Cercetare ştiinţifică (in ultimii 3 ani)</t>
  </si>
  <si>
    <t>Elaborarea de materiale didactice (in ultimii 5 ani)
Prof.: 0,25
Conf.: 0,30
Lect/Asist.: 0,35
Maxim: 20p</t>
  </si>
  <si>
    <t>Cercetare ştiinţifică (in ultimii 5 ani)
Prof.: 0,45
Conf.: 0,40
Lect/Asist.: 0,35
Maxim: 20p (criteriul 2.1 trebuie indeplinit)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</si>
</sst>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vertical="top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6" xfId="0" applyFont="1" applyBorder="1" applyAlignment="1">
      <alignment horizontal="center" vertical="top" wrapText="1"/>
    </xf>
    <xf numFmtId="2" fontId="0" fillId="0" borderId="6" xfId="0" applyNumberFormat="1" applyBorder="1" applyAlignment="1">
      <alignment vertical="top"/>
    </xf>
    <xf numFmtId="2" fontId="2" fillId="0" borderId="6" xfId="0" applyNumberFormat="1" applyFont="1" applyBorder="1" applyAlignment="1">
      <alignment vertical="top"/>
    </xf>
    <xf numFmtId="0" fontId="0" fillId="0" borderId="8" xfId="0" applyBorder="1"/>
    <xf numFmtId="0" fontId="2" fillId="0" borderId="8" xfId="0" applyFont="1" applyBorder="1" applyAlignment="1">
      <alignment vertical="top" wrapText="1"/>
    </xf>
    <xf numFmtId="0" fontId="2" fillId="0" borderId="8" xfId="0" applyFont="1" applyBorder="1"/>
    <xf numFmtId="2" fontId="2" fillId="0" borderId="9" xfId="0" applyNumberFormat="1" applyFont="1" applyBorder="1" applyAlignment="1">
      <alignment vertical="top"/>
    </xf>
    <xf numFmtId="2" fontId="0" fillId="0" borderId="1" xfId="0" applyNumberForma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2" fontId="0" fillId="0" borderId="6" xfId="0" applyNumberFormat="1" applyBorder="1"/>
    <xf numFmtId="0" fontId="0" fillId="0" borderId="5" xfId="0" applyBorder="1" applyAlignment="1">
      <alignment wrapText="1"/>
    </xf>
    <xf numFmtId="0" fontId="2" fillId="0" borderId="7" xfId="0" applyFont="1" applyBorder="1"/>
    <xf numFmtId="2" fontId="2" fillId="0" borderId="9" xfId="0" applyNumberFormat="1" applyFont="1" applyBorder="1"/>
    <xf numFmtId="9" fontId="0" fillId="0" borderId="0" xfId="1" applyFont="1"/>
    <xf numFmtId="0" fontId="0" fillId="0" borderId="10" xfId="0" applyFill="1" applyBorder="1"/>
    <xf numFmtId="9" fontId="0" fillId="0" borderId="1" xfId="1" applyFont="1" applyBorder="1"/>
    <xf numFmtId="9" fontId="0" fillId="0" borderId="8" xfId="1" applyFont="1" applyBorder="1"/>
    <xf numFmtId="9" fontId="0" fillId="0" borderId="0" xfId="1" applyFont="1" applyFill="1" applyBorder="1"/>
    <xf numFmtId="0" fontId="4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 vertical="top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2" fillId="0" borderId="5" xfId="0" applyFont="1" applyBorder="1"/>
    <xf numFmtId="2" fontId="2" fillId="0" borderId="6" xfId="0" applyNumberFormat="1" applyFont="1" applyBorder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0" xfId="0" applyFont="1" applyProtection="1"/>
    <xf numFmtId="0" fontId="0" fillId="0" borderId="0" xfId="0" applyProtection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ercent" xfId="1" builtin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Panelul 3 (SE)'!F14"/><Relationship Id="rId2" Type="http://schemas.openxmlformats.org/officeDocument/2006/relationships/hyperlink" Target="#'Panelul 2 (SI)'!F14"/><Relationship Id="rId1" Type="http://schemas.openxmlformats.org/officeDocument/2006/relationships/hyperlink" Target="#'Panelul 1 (MSN)'!F14"/><Relationship Id="rId5" Type="http://schemas.openxmlformats.org/officeDocument/2006/relationships/hyperlink" Target="#'Panelul 5 (ASU)'!F14"/><Relationship Id="rId4" Type="http://schemas.openxmlformats.org/officeDocument/2006/relationships/hyperlink" Target="#'Panelul 4 (SS)'!F1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8</xdr:row>
      <xdr:rowOff>142875</xdr:rowOff>
    </xdr:from>
    <xdr:to>
      <xdr:col>1</xdr:col>
      <xdr:colOff>390526</xdr:colOff>
      <xdr:row>13</xdr:row>
      <xdr:rowOff>161925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14301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vi-VN" sz="1100"/>
            <a:t>Panelul 1</a:t>
          </a:r>
          <a:endParaRPr lang="ro-RO" sz="1100"/>
        </a:p>
        <a:p>
          <a:pPr algn="ctr"/>
          <a:r>
            <a:rPr lang="vi-VN" sz="1100"/>
            <a:t>(Matematică şi ştiinţe ale naturii)</a:t>
          </a:r>
          <a:endParaRPr lang="ro-RO" sz="1100"/>
        </a:p>
      </xdr:txBody>
    </xdr:sp>
    <xdr:clientData/>
  </xdr:twoCellAnchor>
  <xdr:twoCellAnchor>
    <xdr:from>
      <xdr:col>1</xdr:col>
      <xdr:colOff>731044</xdr:colOff>
      <xdr:row>8</xdr:row>
      <xdr:rowOff>142875</xdr:rowOff>
    </xdr:from>
    <xdr:to>
      <xdr:col>1</xdr:col>
      <xdr:colOff>2578894</xdr:colOff>
      <xdr:row>13</xdr:row>
      <xdr:rowOff>161925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302669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vi-VN" sz="1100"/>
            <a:t>Panelul </a:t>
          </a:r>
          <a:r>
            <a:rPr lang="en-US" sz="1100"/>
            <a:t>2</a:t>
          </a:r>
          <a:endParaRPr lang="ro-RO" sz="1100"/>
        </a:p>
        <a:p>
          <a:pPr algn="ctr"/>
          <a:r>
            <a:rPr lang="vi-VN" sz="1100"/>
            <a:t>(Ştiinţe inginereşti)</a:t>
          </a:r>
          <a:endParaRPr lang="ro-RO" sz="1100"/>
        </a:p>
      </xdr:txBody>
    </xdr:sp>
    <xdr:clientData/>
  </xdr:twoCellAnchor>
  <xdr:twoCellAnchor>
    <xdr:from>
      <xdr:col>1</xdr:col>
      <xdr:colOff>2919412</xdr:colOff>
      <xdr:row>8</xdr:row>
      <xdr:rowOff>142875</xdr:rowOff>
    </xdr:from>
    <xdr:to>
      <xdr:col>4</xdr:col>
      <xdr:colOff>319087</xdr:colOff>
      <xdr:row>13</xdr:row>
      <xdr:rowOff>161925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491037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o-RO" sz="1100"/>
            <a:t>Panelul 3</a:t>
          </a:r>
          <a:endParaRPr lang="en-US" sz="1100"/>
        </a:p>
        <a:p>
          <a:pPr algn="ctr"/>
          <a:r>
            <a:rPr lang="en-US" sz="1100"/>
            <a:t>(</a:t>
          </a:r>
          <a:r>
            <a:rPr lang="ro-RO" sz="1100"/>
            <a:t>Ştiinţe economice)</a:t>
          </a:r>
        </a:p>
      </xdr:txBody>
    </xdr:sp>
    <xdr:clientData/>
  </xdr:twoCellAnchor>
  <xdr:twoCellAnchor>
    <xdr:from>
      <xdr:col>5</xdr:col>
      <xdr:colOff>50005</xdr:colOff>
      <xdr:row>8</xdr:row>
      <xdr:rowOff>142875</xdr:rowOff>
    </xdr:from>
    <xdr:to>
      <xdr:col>8</xdr:col>
      <xdr:colOff>69055</xdr:colOff>
      <xdr:row>13</xdr:row>
      <xdr:rowOff>161925</xdr:rowOff>
    </xdr:to>
    <xdr:sp macro="" textlink="">
      <xdr:nvSpPr>
        <xdr:cNvPr id="5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6679405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o-RO" sz="1100"/>
            <a:t>Panelul </a:t>
          </a:r>
          <a:r>
            <a:rPr lang="en-US" sz="1100"/>
            <a:t>4</a:t>
          </a:r>
        </a:p>
        <a:p>
          <a:pPr algn="ctr"/>
          <a:r>
            <a:rPr lang="en-US" sz="1100"/>
            <a:t>(Stiinte sociale)</a:t>
          </a:r>
          <a:endParaRPr lang="ro-RO" sz="1100"/>
        </a:p>
      </xdr:txBody>
    </xdr:sp>
    <xdr:clientData/>
  </xdr:twoCellAnchor>
  <xdr:twoCellAnchor>
    <xdr:from>
      <xdr:col>8</xdr:col>
      <xdr:colOff>409575</xdr:colOff>
      <xdr:row>8</xdr:row>
      <xdr:rowOff>142875</xdr:rowOff>
    </xdr:from>
    <xdr:to>
      <xdr:col>11</xdr:col>
      <xdr:colOff>428625</xdr:colOff>
      <xdr:row>13</xdr:row>
      <xdr:rowOff>161925</xdr:rowOff>
    </xdr:to>
    <xdr:sp macro="" textlink="">
      <xdr:nvSpPr>
        <xdr:cNvPr id="6" name="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8867775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o-RO" sz="1100"/>
            <a:t>Panelul</a:t>
          </a:r>
          <a:r>
            <a:rPr lang="en-US" sz="1100"/>
            <a:t> </a:t>
          </a:r>
          <a:r>
            <a:rPr lang="ro-RO" sz="1100"/>
            <a:t>5</a:t>
          </a:r>
          <a:endParaRPr lang="en-US" sz="1100"/>
        </a:p>
        <a:p>
          <a:pPr algn="ctr"/>
          <a:r>
            <a:rPr lang="ro-RO" sz="1100"/>
            <a:t>(Arte si stiinte umaniste)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38101</xdr:rowOff>
    </xdr:from>
    <xdr:to>
      <xdr:col>0</xdr:col>
      <xdr:colOff>752475</xdr:colOff>
      <xdr:row>3</xdr:row>
      <xdr:rowOff>80377</xdr:rowOff>
    </xdr:to>
    <xdr:pic>
      <xdr:nvPicPr>
        <xdr:cNvPr id="3" name="Picture 2" descr="Sigla_ANM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38101"/>
          <a:ext cx="533400" cy="61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6"/>
  <sheetViews>
    <sheetView showGridLines="0" showRowColHeaders="0" workbookViewId="0">
      <selection activeCell="B2" sqref="B2"/>
    </sheetView>
  </sheetViews>
  <sheetFormatPr defaultRowHeight="15"/>
  <cols>
    <col min="1" max="1" width="23.5703125" customWidth="1"/>
    <col min="2" max="2" width="48.42578125" customWidth="1"/>
  </cols>
  <sheetData>
    <row r="1" spans="1:3" ht="26.25">
      <c r="A1" s="48" t="s">
        <v>170</v>
      </c>
      <c r="B1" s="33"/>
      <c r="C1" s="49"/>
    </row>
    <row r="2" spans="1:3" ht="15.75">
      <c r="A2" s="34" t="s">
        <v>168</v>
      </c>
      <c r="B2" s="35"/>
    </row>
    <row r="3" spans="1:3" ht="15.75">
      <c r="A3" s="34" t="s">
        <v>169</v>
      </c>
      <c r="B3" s="35"/>
    </row>
    <row r="4" spans="1:3" ht="15.75">
      <c r="A4" s="36" t="s">
        <v>133</v>
      </c>
      <c r="B4" s="35"/>
    </row>
    <row r="5" spans="1:3" ht="15.75">
      <c r="A5" s="36" t="s">
        <v>134</v>
      </c>
      <c r="B5" s="35"/>
    </row>
    <row r="6" spans="1:3" ht="15.75">
      <c r="A6" s="36" t="s">
        <v>172</v>
      </c>
      <c r="B6" s="35"/>
    </row>
    <row r="8" spans="1:3" ht="26.25">
      <c r="A8" s="33" t="s">
        <v>171</v>
      </c>
    </row>
    <row r="16" spans="1:3" ht="26.25">
      <c r="A16" s="33" t="s">
        <v>173</v>
      </c>
    </row>
  </sheetData>
  <sheetProtection sheet="1" objects="1" scenarios="1"/>
  <dataValidations count="4">
    <dataValidation type="list" allowBlank="1" showInputMessage="1" showErrorMessage="1" sqref="B2">
      <formula1>"INGINERIE MARINĂ,NAVIGAŢIE ŞI MANAGEMENT NAVAL"</formula1>
    </dataValidation>
    <dataValidation type="list" allowBlank="1" showInputMessage="1" showErrorMessage="1" sqref="B3">
      <formula1>"INGINERIE ELECTRICA SI ELECTRONICA NAVALA,INGINERIE MARINA SI ARMAMENT NAVAL,INGINERIE SI MANAGEMENT NAVAL SI PORTUAR,NAVIGATIE SI TRANSPORT NAVAL"</formula1>
    </dataValidation>
    <dataValidation type="list" allowBlank="1" showInputMessage="1" showErrorMessage="1" sqref="B4">
      <formula1>"Profesor universitar,Conferenţiar universitar,Lector universitar,Asistent universitar"</formula1>
    </dataValidation>
    <dataValidation type="list" allowBlank="1" showInputMessage="1" showErrorMessage="1" sqref="B6">
      <formula1>"2015-2016,2016-2017,2017-2018,2018-2019,2019-2020"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3"/>
  <sheetViews>
    <sheetView showGridLines="0" showRowColHeaders="0" tabSelected="1" workbookViewId="0">
      <selection activeCell="M9" sqref="M9"/>
    </sheetView>
  </sheetViews>
  <sheetFormatPr defaultRowHeight="15"/>
  <cols>
    <col min="1" max="1" width="14.28515625" customWidth="1"/>
    <col min="2" max="2" width="6.5703125" customWidth="1"/>
    <col min="3" max="3" width="58.7109375" customWidth="1"/>
    <col min="4" max="4" width="10.28515625" bestFit="1" customWidth="1"/>
    <col min="5" max="5" width="6.85546875" customWidth="1"/>
    <col min="6" max="6" width="9.140625" bestFit="1" customWidth="1"/>
    <col min="7" max="7" width="7.5703125" bestFit="1" customWidth="1"/>
  </cols>
  <sheetData>
    <row r="1" spans="1:8">
      <c r="B1" s="62" t="s">
        <v>0</v>
      </c>
      <c r="C1" s="62"/>
      <c r="D1" s="2"/>
      <c r="E1" s="2"/>
      <c r="F1" s="2"/>
      <c r="G1" s="2"/>
    </row>
    <row r="2" spans="1:8">
      <c r="A2" s="4"/>
      <c r="B2" s="62" t="str">
        <f>"FACULTATEA DE " &amp; Facultate</f>
        <v xml:space="preserve">FACULTATEA DE </v>
      </c>
      <c r="C2" s="62"/>
      <c r="D2" s="2"/>
      <c r="E2" s="2"/>
      <c r="F2" s="2"/>
      <c r="G2" s="2"/>
    </row>
    <row r="3" spans="1:8">
      <c r="A3" s="4"/>
      <c r="B3" s="62" t="str">
        <f>"DEPARTAMENTUL DE " &amp; Departament</f>
        <v xml:space="preserve">DEPARTAMENTUL DE </v>
      </c>
      <c r="C3" s="62"/>
      <c r="D3" s="2"/>
      <c r="E3" s="2"/>
      <c r="F3" s="2"/>
      <c r="G3" s="2"/>
    </row>
    <row r="4" spans="1:8">
      <c r="A4" s="4"/>
      <c r="B4" s="2"/>
      <c r="C4" s="2"/>
      <c r="D4" s="2"/>
      <c r="E4" s="2"/>
      <c r="F4" s="2"/>
      <c r="G4" s="2"/>
    </row>
    <row r="5" spans="1:8" ht="15.75">
      <c r="A5" s="63" t="s">
        <v>124</v>
      </c>
      <c r="B5" s="63"/>
      <c r="C5" s="63"/>
      <c r="D5" s="63"/>
      <c r="E5" s="63"/>
      <c r="F5" s="63"/>
      <c r="G5" s="63"/>
    </row>
    <row r="6" spans="1:8">
      <c r="A6" s="61" t="s">
        <v>191</v>
      </c>
      <c r="B6" s="61"/>
      <c r="C6" s="61"/>
      <c r="D6" s="61"/>
      <c r="E6" s="61"/>
      <c r="F6" s="61"/>
      <c r="G6" s="61"/>
    </row>
    <row r="7" spans="1:8">
      <c r="A7" s="61" t="str">
        <f>"Anul universitar "&amp;Anul</f>
        <v xml:space="preserve">Anul universitar </v>
      </c>
      <c r="B7" s="61"/>
      <c r="C7" s="61"/>
      <c r="D7" s="61"/>
      <c r="E7" s="61"/>
      <c r="F7" s="61"/>
      <c r="G7" s="61"/>
    </row>
    <row r="8" spans="1:8">
      <c r="A8" s="41"/>
      <c r="B8" s="41"/>
      <c r="C8" s="41"/>
      <c r="D8" s="41"/>
      <c r="E8" s="41"/>
      <c r="F8" s="41"/>
      <c r="G8" s="41"/>
    </row>
    <row r="9" spans="1:8">
      <c r="B9" s="45" t="s">
        <v>189</v>
      </c>
      <c r="C9" s="3" t="str">
        <f>Grad&amp;""</f>
        <v/>
      </c>
      <c r="E9" s="41"/>
      <c r="F9" s="41"/>
      <c r="G9" s="41"/>
      <c r="H9" s="41"/>
    </row>
    <row r="10" spans="1:8">
      <c r="B10" s="45" t="s">
        <v>190</v>
      </c>
      <c r="C10" s="3" t="str">
        <f>Nume&amp;""</f>
        <v/>
      </c>
      <c r="E10" s="41"/>
      <c r="F10" s="41"/>
      <c r="G10" s="41"/>
      <c r="H10" s="41"/>
    </row>
    <row r="11" spans="1:8" ht="15.75" thickBot="1">
      <c r="B11" s="2"/>
      <c r="C11" s="2"/>
      <c r="D11" s="2"/>
      <c r="E11" s="2"/>
      <c r="F11" s="2"/>
      <c r="G11" s="2"/>
    </row>
    <row r="12" spans="1:8">
      <c r="A12" s="56" t="s">
        <v>1</v>
      </c>
      <c r="B12" s="58" t="s">
        <v>7</v>
      </c>
      <c r="C12" s="58" t="s">
        <v>2</v>
      </c>
      <c r="D12" s="58"/>
      <c r="E12" s="58"/>
      <c r="F12" s="58"/>
      <c r="G12" s="60"/>
    </row>
    <row r="13" spans="1:8" ht="30">
      <c r="A13" s="57"/>
      <c r="B13" s="59"/>
      <c r="C13" s="44" t="s">
        <v>3</v>
      </c>
      <c r="D13" s="44" t="s">
        <v>4</v>
      </c>
      <c r="E13" s="44" t="s">
        <v>131</v>
      </c>
      <c r="F13" s="44" t="s">
        <v>5</v>
      </c>
      <c r="G13" s="12" t="s">
        <v>6</v>
      </c>
    </row>
    <row r="14" spans="1:8" ht="30">
      <c r="A14" s="52" t="s">
        <v>214</v>
      </c>
      <c r="B14" s="5" t="s">
        <v>9</v>
      </c>
      <c r="C14" s="6" t="s">
        <v>183</v>
      </c>
      <c r="D14" s="7" t="s">
        <v>8</v>
      </c>
      <c r="E14" s="8">
        <v>5</v>
      </c>
      <c r="F14" s="37"/>
      <c r="G14" s="13">
        <f>F14*E14</f>
        <v>0</v>
      </c>
    </row>
    <row r="15" spans="1:8" ht="30">
      <c r="A15" s="50"/>
      <c r="B15" s="5" t="s">
        <v>10</v>
      </c>
      <c r="C15" s="6" t="s">
        <v>184</v>
      </c>
      <c r="D15" s="7" t="s">
        <v>8</v>
      </c>
      <c r="E15" s="8">
        <v>1</v>
      </c>
      <c r="F15" s="37"/>
      <c r="G15" s="13">
        <f t="shared" ref="G15:G82" si="0">F15*E15</f>
        <v>0</v>
      </c>
    </row>
    <row r="16" spans="1:8" ht="45">
      <c r="A16" s="50"/>
      <c r="B16" s="5" t="s">
        <v>11</v>
      </c>
      <c r="C16" s="6" t="s">
        <v>185</v>
      </c>
      <c r="D16" s="7" t="s">
        <v>8</v>
      </c>
      <c r="E16" s="8">
        <v>5</v>
      </c>
      <c r="F16" s="37"/>
      <c r="G16" s="13">
        <f t="shared" si="0"/>
        <v>0</v>
      </c>
    </row>
    <row r="17" spans="1:7" ht="30">
      <c r="A17" s="50"/>
      <c r="B17" s="5" t="s">
        <v>12</v>
      </c>
      <c r="C17" s="6" t="s">
        <v>186</v>
      </c>
      <c r="D17" s="7" t="s">
        <v>8</v>
      </c>
      <c r="E17" s="8">
        <v>2.5</v>
      </c>
      <c r="F17" s="37"/>
      <c r="G17" s="13">
        <f t="shared" si="0"/>
        <v>0</v>
      </c>
    </row>
    <row r="18" spans="1:7" ht="30">
      <c r="A18" s="50"/>
      <c r="B18" s="5" t="s">
        <v>13</v>
      </c>
      <c r="C18" s="6" t="s">
        <v>187</v>
      </c>
      <c r="D18" s="7" t="s">
        <v>8</v>
      </c>
      <c r="E18" s="8">
        <v>1</v>
      </c>
      <c r="F18" s="37"/>
      <c r="G18" s="13">
        <f t="shared" si="0"/>
        <v>0</v>
      </c>
    </row>
    <row r="19" spans="1:7" ht="30">
      <c r="A19" s="50"/>
      <c r="B19" s="5" t="s">
        <v>14</v>
      </c>
      <c r="C19" s="6" t="s">
        <v>182</v>
      </c>
      <c r="D19" s="7" t="s">
        <v>8</v>
      </c>
      <c r="E19" s="8">
        <v>2.5</v>
      </c>
      <c r="F19" s="37"/>
      <c r="G19" s="13">
        <f t="shared" si="0"/>
        <v>0</v>
      </c>
    </row>
    <row r="20" spans="1:7">
      <c r="A20" s="50"/>
      <c r="B20" s="5" t="s">
        <v>15</v>
      </c>
      <c r="C20" s="6" t="s">
        <v>211</v>
      </c>
      <c r="D20" s="7" t="s">
        <v>8</v>
      </c>
      <c r="E20" s="8">
        <v>5</v>
      </c>
      <c r="F20" s="37"/>
      <c r="G20" s="13">
        <f t="shared" si="0"/>
        <v>0</v>
      </c>
    </row>
    <row r="21" spans="1:7">
      <c r="A21" s="50"/>
      <c r="B21" s="5" t="s">
        <v>16</v>
      </c>
      <c r="C21" s="6" t="s">
        <v>141</v>
      </c>
      <c r="D21" s="7" t="s">
        <v>8</v>
      </c>
      <c r="E21" s="8">
        <v>2.5</v>
      </c>
      <c r="F21" s="37"/>
      <c r="G21" s="13">
        <f t="shared" si="0"/>
        <v>0</v>
      </c>
    </row>
    <row r="22" spans="1:7" ht="30">
      <c r="A22" s="50"/>
      <c r="B22" s="5" t="s">
        <v>17</v>
      </c>
      <c r="C22" s="6" t="s">
        <v>209</v>
      </c>
      <c r="D22" s="7" t="s">
        <v>8</v>
      </c>
      <c r="E22" s="8">
        <v>2.5</v>
      </c>
      <c r="F22" s="37"/>
      <c r="G22" s="13">
        <f t="shared" si="0"/>
        <v>0</v>
      </c>
    </row>
    <row r="23" spans="1:7">
      <c r="A23" s="50"/>
      <c r="B23" s="5" t="s">
        <v>19</v>
      </c>
      <c r="C23" s="6" t="s">
        <v>18</v>
      </c>
      <c r="D23" s="7" t="s">
        <v>8</v>
      </c>
      <c r="E23" s="8">
        <v>2.5</v>
      </c>
      <c r="F23" s="37"/>
      <c r="G23" s="13">
        <f t="shared" si="0"/>
        <v>0</v>
      </c>
    </row>
    <row r="24" spans="1:7">
      <c r="A24" s="50"/>
      <c r="B24" s="5" t="s">
        <v>20</v>
      </c>
      <c r="C24" s="6" t="s">
        <v>167</v>
      </c>
      <c r="D24" s="7" t="s">
        <v>8</v>
      </c>
      <c r="E24" s="8">
        <v>5</v>
      </c>
      <c r="F24" s="37"/>
      <c r="G24" s="13">
        <f t="shared" si="0"/>
        <v>0</v>
      </c>
    </row>
    <row r="25" spans="1:7" ht="30">
      <c r="A25" s="50"/>
      <c r="B25" s="5" t="s">
        <v>21</v>
      </c>
      <c r="C25" s="6" t="s">
        <v>192</v>
      </c>
      <c r="D25" s="7" t="s">
        <v>113</v>
      </c>
      <c r="E25" s="8">
        <v>0.1</v>
      </c>
      <c r="F25" s="37"/>
      <c r="G25" s="13">
        <f t="shared" si="0"/>
        <v>0</v>
      </c>
    </row>
    <row r="26" spans="1:7" ht="30">
      <c r="A26" s="50"/>
      <c r="B26" s="5" t="s">
        <v>22</v>
      </c>
      <c r="C26" s="6" t="s">
        <v>200</v>
      </c>
      <c r="D26" s="7" t="s">
        <v>8</v>
      </c>
      <c r="E26" s="8">
        <v>2.5</v>
      </c>
      <c r="F26" s="37"/>
      <c r="G26" s="13">
        <f>F26*E26</f>
        <v>0</v>
      </c>
    </row>
    <row r="27" spans="1:7">
      <c r="A27" s="50"/>
      <c r="B27" s="9"/>
      <c r="C27" s="10" t="s">
        <v>121</v>
      </c>
      <c r="D27" s="11"/>
      <c r="E27" s="11"/>
      <c r="F27" s="46"/>
      <c r="G27" s="14">
        <f>MIN(20,SUM(Punctaje1))</f>
        <v>0</v>
      </c>
    </row>
    <row r="28" spans="1:7" ht="30">
      <c r="A28" s="52" t="s">
        <v>215</v>
      </c>
      <c r="B28" s="5" t="s">
        <v>23</v>
      </c>
      <c r="C28" s="6" t="s">
        <v>142</v>
      </c>
      <c r="D28" s="7" t="s">
        <v>8</v>
      </c>
      <c r="E28" s="8">
        <v>2.5</v>
      </c>
      <c r="F28" s="37"/>
      <c r="G28" s="13">
        <f t="shared" si="0"/>
        <v>0</v>
      </c>
    </row>
    <row r="29" spans="1:7" ht="30">
      <c r="A29" s="51"/>
      <c r="B29" s="5" t="s">
        <v>25</v>
      </c>
      <c r="C29" s="6" t="s">
        <v>24</v>
      </c>
      <c r="D29" s="7" t="s">
        <v>8</v>
      </c>
      <c r="E29" s="8">
        <f>5/3</f>
        <v>1.6666666666666667</v>
      </c>
      <c r="F29" s="37"/>
      <c r="G29" s="13">
        <f t="shared" si="0"/>
        <v>0</v>
      </c>
    </row>
    <row r="30" spans="1:7" ht="30">
      <c r="A30" s="51"/>
      <c r="B30" s="5" t="s">
        <v>26</v>
      </c>
      <c r="C30" s="6" t="s">
        <v>193</v>
      </c>
      <c r="D30" s="7" t="s">
        <v>8</v>
      </c>
      <c r="E30" s="8">
        <v>5</v>
      </c>
      <c r="F30" s="37"/>
      <c r="G30" s="13">
        <f t="shared" si="0"/>
        <v>0</v>
      </c>
    </row>
    <row r="31" spans="1:7" ht="45">
      <c r="A31" s="51"/>
      <c r="B31" s="5" t="s">
        <v>27</v>
      </c>
      <c r="C31" s="6" t="s">
        <v>194</v>
      </c>
      <c r="D31" s="7" t="s">
        <v>8</v>
      </c>
      <c r="E31" s="8">
        <v>1</v>
      </c>
      <c r="F31" s="37"/>
      <c r="G31" s="13">
        <f t="shared" si="0"/>
        <v>0</v>
      </c>
    </row>
    <row r="32" spans="1:7" ht="30">
      <c r="A32" s="51"/>
      <c r="B32" s="5" t="s">
        <v>28</v>
      </c>
      <c r="C32" s="6" t="s">
        <v>201</v>
      </c>
      <c r="D32" s="7" t="s">
        <v>8</v>
      </c>
      <c r="E32" s="8">
        <v>2.5</v>
      </c>
      <c r="F32" s="37"/>
      <c r="G32" s="13">
        <f t="shared" si="0"/>
        <v>0</v>
      </c>
    </row>
    <row r="33" spans="1:7" ht="45">
      <c r="A33" s="51"/>
      <c r="B33" s="5" t="s">
        <v>29</v>
      </c>
      <c r="C33" s="6" t="s">
        <v>202</v>
      </c>
      <c r="D33" s="7" t="s">
        <v>8</v>
      </c>
      <c r="E33" s="8">
        <v>1</v>
      </c>
      <c r="F33" s="37"/>
      <c r="G33" s="13">
        <f t="shared" si="0"/>
        <v>0</v>
      </c>
    </row>
    <row r="34" spans="1:7" ht="30">
      <c r="A34" s="51"/>
      <c r="B34" s="5" t="s">
        <v>73</v>
      </c>
      <c r="C34" s="6" t="s">
        <v>195</v>
      </c>
      <c r="D34" s="7" t="s">
        <v>8</v>
      </c>
      <c r="E34" s="8">
        <v>5</v>
      </c>
      <c r="F34" s="37"/>
      <c r="G34" s="13">
        <f t="shared" si="0"/>
        <v>0</v>
      </c>
    </row>
    <row r="35" spans="1:7" ht="30">
      <c r="A35" s="51"/>
      <c r="B35" s="5" t="s">
        <v>74</v>
      </c>
      <c r="C35" s="6" t="s">
        <v>196</v>
      </c>
      <c r="D35" s="7" t="s">
        <v>8</v>
      </c>
      <c r="E35" s="8">
        <f>5/3</f>
        <v>1.6666666666666667</v>
      </c>
      <c r="F35" s="37"/>
      <c r="G35" s="13">
        <f t="shared" si="0"/>
        <v>0</v>
      </c>
    </row>
    <row r="36" spans="1:7" ht="30">
      <c r="A36" s="51"/>
      <c r="B36" s="5" t="s">
        <v>30</v>
      </c>
      <c r="C36" s="6" t="s">
        <v>75</v>
      </c>
      <c r="D36" s="7" t="s">
        <v>8</v>
      </c>
      <c r="E36" s="8">
        <f>5/3</f>
        <v>1.6666666666666667</v>
      </c>
      <c r="F36" s="37"/>
      <c r="G36" s="13">
        <f t="shared" si="0"/>
        <v>0</v>
      </c>
    </row>
    <row r="37" spans="1:7">
      <c r="A37" s="51"/>
      <c r="B37" s="5" t="s">
        <v>31</v>
      </c>
      <c r="C37" s="6" t="s">
        <v>155</v>
      </c>
      <c r="D37" s="7" t="s">
        <v>8</v>
      </c>
      <c r="E37" s="8">
        <v>1</v>
      </c>
      <c r="F37" s="37"/>
      <c r="G37" s="13">
        <f t="shared" si="0"/>
        <v>0</v>
      </c>
    </row>
    <row r="38" spans="1:7" ht="30">
      <c r="A38" s="51"/>
      <c r="B38" s="5" t="s">
        <v>76</v>
      </c>
      <c r="C38" s="6" t="s">
        <v>197</v>
      </c>
      <c r="D38" s="7" t="s">
        <v>107</v>
      </c>
      <c r="E38" s="8">
        <v>5</v>
      </c>
      <c r="F38" s="37"/>
      <c r="G38" s="13">
        <f t="shared" si="0"/>
        <v>0</v>
      </c>
    </row>
    <row r="39" spans="1:7" ht="30">
      <c r="A39" s="51"/>
      <c r="B39" s="5" t="s">
        <v>77</v>
      </c>
      <c r="C39" s="6" t="s">
        <v>198</v>
      </c>
      <c r="D39" s="7" t="s">
        <v>107</v>
      </c>
      <c r="E39" s="8">
        <f>5/3</f>
        <v>1.6666666666666667</v>
      </c>
      <c r="F39" s="37"/>
      <c r="G39" s="13">
        <f t="shared" si="0"/>
        <v>0</v>
      </c>
    </row>
    <row r="40" spans="1:7" ht="45">
      <c r="A40" s="51"/>
      <c r="B40" s="5" t="s">
        <v>78</v>
      </c>
      <c r="C40" s="6" t="s">
        <v>179</v>
      </c>
      <c r="D40" s="7" t="s">
        <v>176</v>
      </c>
      <c r="E40" s="8">
        <v>0.5</v>
      </c>
      <c r="F40" s="37"/>
      <c r="G40" s="13">
        <f t="shared" si="0"/>
        <v>0</v>
      </c>
    </row>
    <row r="41" spans="1:7" ht="45">
      <c r="A41" s="51"/>
      <c r="B41" s="5" t="s">
        <v>175</v>
      </c>
      <c r="C41" s="6" t="s">
        <v>178</v>
      </c>
      <c r="D41" s="7" t="s">
        <v>176</v>
      </c>
      <c r="E41" s="8">
        <v>0.5</v>
      </c>
      <c r="F41" s="37"/>
      <c r="G41" s="13">
        <f t="shared" si="0"/>
        <v>0</v>
      </c>
    </row>
    <row r="42" spans="1:7" ht="30">
      <c r="A42" s="51"/>
      <c r="B42" s="5" t="s">
        <v>32</v>
      </c>
      <c r="C42" s="6" t="s">
        <v>180</v>
      </c>
      <c r="D42" s="7" t="s">
        <v>177</v>
      </c>
      <c r="E42" s="8">
        <v>0.15</v>
      </c>
      <c r="F42" s="37"/>
      <c r="G42" s="13">
        <f t="shared" si="0"/>
        <v>0</v>
      </c>
    </row>
    <row r="43" spans="1:7" ht="45">
      <c r="A43" s="51"/>
      <c r="B43" s="5" t="s">
        <v>33</v>
      </c>
      <c r="C43" s="6" t="s">
        <v>181</v>
      </c>
      <c r="D43" s="7" t="s">
        <v>177</v>
      </c>
      <c r="E43" s="8">
        <v>0.15</v>
      </c>
      <c r="F43" s="37"/>
      <c r="G43" s="13">
        <f t="shared" si="0"/>
        <v>0</v>
      </c>
    </row>
    <row r="44" spans="1:7">
      <c r="A44" s="51"/>
      <c r="B44" s="5" t="s">
        <v>34</v>
      </c>
      <c r="C44" s="6" t="s">
        <v>143</v>
      </c>
      <c r="D44" s="7" t="s">
        <v>107</v>
      </c>
      <c r="E44" s="8">
        <f>5/3</f>
        <v>1.6666666666666667</v>
      </c>
      <c r="F44" s="37"/>
      <c r="G44" s="13">
        <f t="shared" si="0"/>
        <v>0</v>
      </c>
    </row>
    <row r="45" spans="1:7">
      <c r="A45" s="51"/>
      <c r="B45" s="5" t="s">
        <v>35</v>
      </c>
      <c r="C45" s="6" t="s">
        <v>157</v>
      </c>
      <c r="D45" s="7" t="s">
        <v>107</v>
      </c>
      <c r="E45" s="8">
        <f>5/2</f>
        <v>2.5</v>
      </c>
      <c r="F45" s="37"/>
      <c r="G45" s="13">
        <f t="shared" si="0"/>
        <v>0</v>
      </c>
    </row>
    <row r="46" spans="1:7">
      <c r="A46" s="51"/>
      <c r="B46" s="5" t="s">
        <v>36</v>
      </c>
      <c r="C46" s="6" t="s">
        <v>156</v>
      </c>
      <c r="D46" s="7" t="s">
        <v>107</v>
      </c>
      <c r="E46" s="8">
        <v>1.25</v>
      </c>
      <c r="F46" s="37"/>
      <c r="G46" s="13">
        <f t="shared" si="0"/>
        <v>0</v>
      </c>
    </row>
    <row r="47" spans="1:7">
      <c r="A47" s="51"/>
      <c r="B47" s="5" t="s">
        <v>37</v>
      </c>
      <c r="C47" s="6" t="s">
        <v>79</v>
      </c>
      <c r="D47" s="7" t="s">
        <v>107</v>
      </c>
      <c r="E47" s="8">
        <f>5/3</f>
        <v>1.6666666666666667</v>
      </c>
      <c r="F47" s="37"/>
      <c r="G47" s="13">
        <f t="shared" si="0"/>
        <v>0</v>
      </c>
    </row>
    <row r="48" spans="1:7" ht="30">
      <c r="A48" s="51"/>
      <c r="B48" s="5" t="s">
        <v>80</v>
      </c>
      <c r="C48" s="6" t="s">
        <v>110</v>
      </c>
      <c r="D48" s="7" t="s">
        <v>107</v>
      </c>
      <c r="E48" s="8">
        <v>2.5</v>
      </c>
      <c r="F48" s="37"/>
      <c r="G48" s="13">
        <f t="shared" si="0"/>
        <v>0</v>
      </c>
    </row>
    <row r="49" spans="1:7">
      <c r="A49" s="51"/>
      <c r="B49" s="5" t="s">
        <v>81</v>
      </c>
      <c r="C49" s="6" t="s">
        <v>83</v>
      </c>
      <c r="D49" s="7" t="s">
        <v>107</v>
      </c>
      <c r="E49" s="8">
        <v>5</v>
      </c>
      <c r="F49" s="37"/>
      <c r="G49" s="13">
        <f t="shared" si="0"/>
        <v>0</v>
      </c>
    </row>
    <row r="50" spans="1:7" ht="30">
      <c r="A50" s="51"/>
      <c r="B50" s="5" t="s">
        <v>82</v>
      </c>
      <c r="C50" s="6" t="s">
        <v>108</v>
      </c>
      <c r="D50" s="7" t="s">
        <v>107</v>
      </c>
      <c r="E50" s="8">
        <v>3</v>
      </c>
      <c r="F50" s="37"/>
      <c r="G50" s="13">
        <f t="shared" si="0"/>
        <v>0</v>
      </c>
    </row>
    <row r="51" spans="1:7" ht="30">
      <c r="A51" s="51"/>
      <c r="B51" s="5" t="s">
        <v>84</v>
      </c>
      <c r="C51" s="6" t="s">
        <v>109</v>
      </c>
      <c r="D51" s="7" t="s">
        <v>107</v>
      </c>
      <c r="E51" s="8">
        <v>5</v>
      </c>
      <c r="F51" s="37"/>
      <c r="G51" s="13">
        <f t="shared" si="0"/>
        <v>0</v>
      </c>
    </row>
    <row r="52" spans="1:7">
      <c r="A52" s="51"/>
      <c r="B52" s="5"/>
      <c r="C52" s="10" t="s">
        <v>121</v>
      </c>
      <c r="D52" s="7"/>
      <c r="E52" s="8"/>
      <c r="F52" s="37"/>
      <c r="G52" s="14">
        <f>MIN(20,MIN(19,SUM(Punctaje2Result))+SUM(Punctaje2EdituraANMB))</f>
        <v>0</v>
      </c>
    </row>
    <row r="53" spans="1:7">
      <c r="A53" s="50" t="s">
        <v>122</v>
      </c>
      <c r="B53" s="5" t="s">
        <v>85</v>
      </c>
      <c r="C53" s="6" t="s">
        <v>144</v>
      </c>
      <c r="D53" s="7" t="s">
        <v>107</v>
      </c>
      <c r="E53" s="8">
        <v>5</v>
      </c>
      <c r="F53" s="37"/>
      <c r="G53" s="13">
        <f t="shared" si="0"/>
        <v>0</v>
      </c>
    </row>
    <row r="54" spans="1:7" ht="30">
      <c r="A54" s="51"/>
      <c r="B54" s="5" t="s">
        <v>86</v>
      </c>
      <c r="C54" s="6" t="s">
        <v>87</v>
      </c>
      <c r="D54" s="7" t="s">
        <v>107</v>
      </c>
      <c r="E54" s="8">
        <v>5</v>
      </c>
      <c r="F54" s="37"/>
      <c r="G54" s="13">
        <f t="shared" si="0"/>
        <v>0</v>
      </c>
    </row>
    <row r="55" spans="1:7">
      <c r="A55" s="51"/>
      <c r="B55" s="5" t="s">
        <v>38</v>
      </c>
      <c r="C55" s="6" t="s">
        <v>88</v>
      </c>
      <c r="D55" s="7" t="s">
        <v>107</v>
      </c>
      <c r="E55" s="8">
        <v>5</v>
      </c>
      <c r="F55" s="38"/>
      <c r="G55" s="13">
        <f t="shared" si="0"/>
        <v>0</v>
      </c>
    </row>
    <row r="56" spans="1:7">
      <c r="A56" s="51"/>
      <c r="B56" s="5" t="s">
        <v>39</v>
      </c>
      <c r="C56" s="6" t="s">
        <v>89</v>
      </c>
      <c r="D56" s="7" t="s">
        <v>107</v>
      </c>
      <c r="E56" s="8">
        <v>5</v>
      </c>
      <c r="F56" s="38"/>
      <c r="G56" s="13">
        <f t="shared" si="0"/>
        <v>0</v>
      </c>
    </row>
    <row r="57" spans="1:7" ht="60">
      <c r="A57" s="51"/>
      <c r="B57" s="5" t="s">
        <v>40</v>
      </c>
      <c r="C57" s="6" t="s">
        <v>158</v>
      </c>
      <c r="D57" s="7" t="s">
        <v>107</v>
      </c>
      <c r="E57" s="8">
        <v>2.5</v>
      </c>
      <c r="F57" s="38"/>
      <c r="G57" s="13">
        <f t="shared" si="0"/>
        <v>0</v>
      </c>
    </row>
    <row r="58" spans="1:7" ht="30">
      <c r="A58" s="51"/>
      <c r="B58" s="5" t="s">
        <v>41</v>
      </c>
      <c r="C58" s="6" t="s">
        <v>159</v>
      </c>
      <c r="D58" s="7" t="s">
        <v>107</v>
      </c>
      <c r="E58" s="8">
        <v>5</v>
      </c>
      <c r="F58" s="38"/>
      <c r="G58" s="13">
        <f t="shared" si="0"/>
        <v>0</v>
      </c>
    </row>
    <row r="59" spans="1:7" ht="30">
      <c r="A59" s="51"/>
      <c r="B59" s="5" t="s">
        <v>42</v>
      </c>
      <c r="C59" s="6" t="s">
        <v>160</v>
      </c>
      <c r="D59" s="7" t="s">
        <v>107</v>
      </c>
      <c r="E59" s="8">
        <v>5</v>
      </c>
      <c r="F59" s="38"/>
      <c r="G59" s="13">
        <f t="shared" si="0"/>
        <v>0</v>
      </c>
    </row>
    <row r="60" spans="1:7" ht="30">
      <c r="A60" s="51"/>
      <c r="B60" s="5" t="s">
        <v>43</v>
      </c>
      <c r="C60" s="6" t="s">
        <v>161</v>
      </c>
      <c r="D60" s="7" t="s">
        <v>107</v>
      </c>
      <c r="E60" s="8">
        <v>2.5</v>
      </c>
      <c r="F60" s="38"/>
      <c r="G60" s="13">
        <f t="shared" si="0"/>
        <v>0</v>
      </c>
    </row>
    <row r="61" spans="1:7" ht="30">
      <c r="A61" s="51"/>
      <c r="B61" s="5" t="s">
        <v>44</v>
      </c>
      <c r="C61" s="6" t="s">
        <v>145</v>
      </c>
      <c r="D61" s="7" t="s">
        <v>107</v>
      </c>
      <c r="E61" s="8">
        <v>5</v>
      </c>
      <c r="F61" s="38"/>
      <c r="G61" s="13">
        <f t="shared" si="0"/>
        <v>0</v>
      </c>
    </row>
    <row r="62" spans="1:7" ht="30">
      <c r="A62" s="51"/>
      <c r="B62" s="5" t="s">
        <v>45</v>
      </c>
      <c r="C62" s="6" t="s">
        <v>199</v>
      </c>
      <c r="D62" s="7" t="s">
        <v>107</v>
      </c>
      <c r="E62" s="8">
        <v>5</v>
      </c>
      <c r="F62" s="38"/>
      <c r="G62" s="13">
        <f t="shared" si="0"/>
        <v>0</v>
      </c>
    </row>
    <row r="63" spans="1:7">
      <c r="A63" s="51"/>
      <c r="B63" s="5" t="s">
        <v>46</v>
      </c>
      <c r="C63" s="6" t="s">
        <v>119</v>
      </c>
      <c r="D63" s="7" t="s">
        <v>107</v>
      </c>
      <c r="E63" s="8">
        <v>5</v>
      </c>
      <c r="F63" s="38"/>
      <c r="G63" s="13">
        <f t="shared" si="0"/>
        <v>0</v>
      </c>
    </row>
    <row r="64" spans="1:7" ht="30">
      <c r="A64" s="51"/>
      <c r="B64" s="5" t="s">
        <v>47</v>
      </c>
      <c r="C64" s="6" t="s">
        <v>210</v>
      </c>
      <c r="D64" s="7" t="s">
        <v>107</v>
      </c>
      <c r="E64" s="8">
        <v>5</v>
      </c>
      <c r="F64" s="38"/>
      <c r="G64" s="13">
        <f t="shared" si="0"/>
        <v>0</v>
      </c>
    </row>
    <row r="65" spans="1:7" ht="30">
      <c r="A65" s="51"/>
      <c r="B65" s="5" t="s">
        <v>48</v>
      </c>
      <c r="C65" s="6" t="s">
        <v>90</v>
      </c>
      <c r="D65" s="7" t="s">
        <v>107</v>
      </c>
      <c r="E65" s="8">
        <v>2.5</v>
      </c>
      <c r="F65" s="38"/>
      <c r="G65" s="13">
        <f t="shared" si="0"/>
        <v>0</v>
      </c>
    </row>
    <row r="66" spans="1:7">
      <c r="A66" s="51"/>
      <c r="B66" s="5" t="s">
        <v>91</v>
      </c>
      <c r="C66" s="6" t="s">
        <v>146</v>
      </c>
      <c r="D66" s="7" t="s">
        <v>107</v>
      </c>
      <c r="E66" s="8">
        <v>5</v>
      </c>
      <c r="F66" s="38"/>
      <c r="G66" s="13">
        <f t="shared" si="0"/>
        <v>0</v>
      </c>
    </row>
    <row r="67" spans="1:7" ht="30">
      <c r="A67" s="51"/>
      <c r="B67" s="5" t="s">
        <v>92</v>
      </c>
      <c r="C67" s="6" t="s">
        <v>93</v>
      </c>
      <c r="D67" s="7" t="s">
        <v>107</v>
      </c>
      <c r="E67" s="8">
        <v>2.5</v>
      </c>
      <c r="F67" s="38"/>
      <c r="G67" s="13">
        <f t="shared" si="0"/>
        <v>0</v>
      </c>
    </row>
    <row r="68" spans="1:7" ht="30">
      <c r="A68" s="51"/>
      <c r="B68" s="5" t="s">
        <v>49</v>
      </c>
      <c r="C68" s="6" t="s">
        <v>147</v>
      </c>
      <c r="D68" s="7" t="s">
        <v>107</v>
      </c>
      <c r="E68" s="8">
        <v>5</v>
      </c>
      <c r="F68" s="38"/>
      <c r="G68" s="13">
        <f t="shared" si="0"/>
        <v>0</v>
      </c>
    </row>
    <row r="69" spans="1:7" ht="30">
      <c r="A69" s="51"/>
      <c r="B69" s="5" t="s">
        <v>50</v>
      </c>
      <c r="C69" s="6" t="s">
        <v>148</v>
      </c>
      <c r="D69" s="7" t="s">
        <v>107</v>
      </c>
      <c r="E69" s="8">
        <v>2.5</v>
      </c>
      <c r="F69" s="38"/>
      <c r="G69" s="13">
        <f t="shared" si="0"/>
        <v>0</v>
      </c>
    </row>
    <row r="70" spans="1:7" ht="30">
      <c r="A70" s="51"/>
      <c r="B70" s="5" t="s">
        <v>95</v>
      </c>
      <c r="C70" s="6" t="s">
        <v>94</v>
      </c>
      <c r="D70" s="7" t="s">
        <v>107</v>
      </c>
      <c r="E70" s="8">
        <v>2.5</v>
      </c>
      <c r="F70" s="38"/>
      <c r="G70" s="13">
        <f t="shared" si="0"/>
        <v>0</v>
      </c>
    </row>
    <row r="71" spans="1:7" ht="45">
      <c r="A71" s="51"/>
      <c r="B71" s="5" t="s">
        <v>96</v>
      </c>
      <c r="C71" s="6" t="s">
        <v>203</v>
      </c>
      <c r="D71" s="7" t="s">
        <v>107</v>
      </c>
      <c r="E71" s="8">
        <v>5</v>
      </c>
      <c r="F71" s="38"/>
      <c r="G71" s="13">
        <f t="shared" si="0"/>
        <v>0</v>
      </c>
    </row>
    <row r="72" spans="1:7" ht="30">
      <c r="A72" s="51"/>
      <c r="B72" s="5" t="s">
        <v>97</v>
      </c>
      <c r="C72" s="6" t="s">
        <v>98</v>
      </c>
      <c r="D72" s="7" t="s">
        <v>107</v>
      </c>
      <c r="E72" s="8">
        <v>2.5</v>
      </c>
      <c r="F72" s="38"/>
      <c r="G72" s="13">
        <f>F72*E72</f>
        <v>0</v>
      </c>
    </row>
    <row r="73" spans="1:7">
      <c r="A73" s="51"/>
      <c r="B73" s="9"/>
      <c r="C73" s="10" t="s">
        <v>121</v>
      </c>
      <c r="D73" s="11"/>
      <c r="E73" s="11"/>
      <c r="F73" s="46"/>
      <c r="G73" s="14">
        <f>MIN(20,SUM(Punctaje3))</f>
        <v>0</v>
      </c>
    </row>
    <row r="74" spans="1:7" ht="30">
      <c r="A74" s="50" t="s">
        <v>123</v>
      </c>
      <c r="B74" s="5" t="s">
        <v>51</v>
      </c>
      <c r="C74" s="6" t="s">
        <v>162</v>
      </c>
      <c r="D74" s="7" t="s">
        <v>111</v>
      </c>
      <c r="E74" s="8">
        <v>1</v>
      </c>
      <c r="F74" s="38"/>
      <c r="G74" s="13">
        <f t="shared" si="0"/>
        <v>0</v>
      </c>
    </row>
    <row r="75" spans="1:7">
      <c r="A75" s="51"/>
      <c r="B75" s="5" t="s">
        <v>52</v>
      </c>
      <c r="C75" s="6" t="s">
        <v>99</v>
      </c>
      <c r="D75" s="7" t="s">
        <v>107</v>
      </c>
      <c r="E75" s="8">
        <v>5</v>
      </c>
      <c r="F75" s="38"/>
      <c r="G75" s="13">
        <f t="shared" si="0"/>
        <v>0</v>
      </c>
    </row>
    <row r="76" spans="1:7">
      <c r="A76" s="51"/>
      <c r="B76" s="5" t="s">
        <v>53</v>
      </c>
      <c r="C76" s="6" t="s">
        <v>163</v>
      </c>
      <c r="D76" s="7" t="s">
        <v>107</v>
      </c>
      <c r="E76" s="8">
        <v>1</v>
      </c>
      <c r="F76" s="38"/>
      <c r="G76" s="13">
        <f t="shared" si="0"/>
        <v>0</v>
      </c>
    </row>
    <row r="77" spans="1:7" ht="30">
      <c r="A77" s="51"/>
      <c r="B77" s="5" t="s">
        <v>54</v>
      </c>
      <c r="C77" s="6" t="s">
        <v>149</v>
      </c>
      <c r="D77" s="7" t="s">
        <v>107</v>
      </c>
      <c r="E77" s="8">
        <v>2.5</v>
      </c>
      <c r="F77" s="38"/>
      <c r="G77" s="13">
        <f t="shared" si="0"/>
        <v>0</v>
      </c>
    </row>
    <row r="78" spans="1:7" ht="45">
      <c r="A78" s="51"/>
      <c r="B78" s="5" t="s">
        <v>55</v>
      </c>
      <c r="C78" s="6" t="s">
        <v>114</v>
      </c>
      <c r="D78" s="7" t="s">
        <v>107</v>
      </c>
      <c r="E78" s="8">
        <v>2.5</v>
      </c>
      <c r="F78" s="38"/>
      <c r="G78" s="13">
        <f t="shared" si="0"/>
        <v>0</v>
      </c>
    </row>
    <row r="79" spans="1:7" ht="30">
      <c r="A79" s="51"/>
      <c r="B79" s="5" t="s">
        <v>56</v>
      </c>
      <c r="C79" s="6" t="s">
        <v>115</v>
      </c>
      <c r="D79" s="7" t="s">
        <v>107</v>
      </c>
      <c r="E79" s="8">
        <v>1.25</v>
      </c>
      <c r="F79" s="38"/>
      <c r="G79" s="13">
        <f t="shared" si="0"/>
        <v>0</v>
      </c>
    </row>
    <row r="80" spans="1:7" ht="30">
      <c r="A80" s="51"/>
      <c r="B80" s="5" t="s">
        <v>57</v>
      </c>
      <c r="C80" s="6" t="s">
        <v>116</v>
      </c>
      <c r="D80" s="7" t="s">
        <v>107</v>
      </c>
      <c r="E80" s="8">
        <v>2.5</v>
      </c>
      <c r="F80" s="38"/>
      <c r="G80" s="13">
        <f t="shared" si="0"/>
        <v>0</v>
      </c>
    </row>
    <row r="81" spans="1:7">
      <c r="A81" s="51"/>
      <c r="B81" s="5" t="s">
        <v>58</v>
      </c>
      <c r="C81" s="6" t="s">
        <v>117</v>
      </c>
      <c r="D81" s="7" t="s">
        <v>107</v>
      </c>
      <c r="E81" s="8">
        <v>5</v>
      </c>
      <c r="F81" s="38"/>
      <c r="G81" s="13">
        <f t="shared" si="0"/>
        <v>0</v>
      </c>
    </row>
    <row r="82" spans="1:7" ht="30">
      <c r="A82" s="51"/>
      <c r="B82" s="5" t="s">
        <v>59</v>
      </c>
      <c r="C82" s="6" t="s">
        <v>164</v>
      </c>
      <c r="D82" s="7" t="s">
        <v>111</v>
      </c>
      <c r="E82" s="8">
        <v>1</v>
      </c>
      <c r="F82" s="38"/>
      <c r="G82" s="13">
        <f t="shared" si="0"/>
        <v>0</v>
      </c>
    </row>
    <row r="83" spans="1:7" ht="30">
      <c r="A83" s="51"/>
      <c r="B83" s="5" t="s">
        <v>60</v>
      </c>
      <c r="C83" s="6" t="s">
        <v>118</v>
      </c>
      <c r="D83" s="7" t="s">
        <v>107</v>
      </c>
      <c r="E83" s="8">
        <f>5/3</f>
        <v>1.6666666666666667</v>
      </c>
      <c r="F83" s="38"/>
      <c r="G83" s="13">
        <f>F83*E83</f>
        <v>0</v>
      </c>
    </row>
    <row r="84" spans="1:7">
      <c r="A84" s="51"/>
      <c r="B84" s="9"/>
      <c r="C84" s="10" t="s">
        <v>121</v>
      </c>
      <c r="D84" s="11"/>
      <c r="E84" s="11"/>
      <c r="F84" s="46"/>
      <c r="G84" s="14">
        <f>MIN(20,SUM(Punctaje4))</f>
        <v>0</v>
      </c>
    </row>
    <row r="85" spans="1:7" ht="30">
      <c r="A85" s="52" t="s">
        <v>130</v>
      </c>
      <c r="B85" s="5" t="s">
        <v>61</v>
      </c>
      <c r="C85" s="6" t="s">
        <v>100</v>
      </c>
      <c r="D85" s="7" t="s">
        <v>107</v>
      </c>
      <c r="E85" s="8">
        <v>0.5</v>
      </c>
      <c r="F85" s="38"/>
      <c r="G85" s="13">
        <f t="shared" ref="G85:G98" si="1">F85*E85</f>
        <v>0</v>
      </c>
    </row>
    <row r="86" spans="1:7">
      <c r="A86" s="51"/>
      <c r="B86" s="5" t="s">
        <v>62</v>
      </c>
      <c r="C86" s="6" t="s">
        <v>150</v>
      </c>
      <c r="D86" s="7" t="s">
        <v>107</v>
      </c>
      <c r="E86" s="8">
        <v>2.5</v>
      </c>
      <c r="F86" s="38"/>
      <c r="G86" s="13">
        <f t="shared" si="1"/>
        <v>0</v>
      </c>
    </row>
    <row r="87" spans="1:7">
      <c r="A87" s="51"/>
      <c r="B87" s="5" t="s">
        <v>63</v>
      </c>
      <c r="C87" s="6" t="s">
        <v>101</v>
      </c>
      <c r="D87" s="7" t="s">
        <v>107</v>
      </c>
      <c r="E87" s="8">
        <v>2.5</v>
      </c>
      <c r="F87" s="38"/>
      <c r="G87" s="13">
        <f t="shared" si="1"/>
        <v>0</v>
      </c>
    </row>
    <row r="88" spans="1:7" ht="30">
      <c r="A88" s="51"/>
      <c r="B88" s="5" t="s">
        <v>64</v>
      </c>
      <c r="C88" s="6" t="s">
        <v>165</v>
      </c>
      <c r="D88" s="7" t="s">
        <v>107</v>
      </c>
      <c r="E88" s="8">
        <v>2.5</v>
      </c>
      <c r="F88" s="38"/>
      <c r="G88" s="13">
        <f t="shared" si="1"/>
        <v>0</v>
      </c>
    </row>
    <row r="89" spans="1:7">
      <c r="A89" s="51"/>
      <c r="B89" s="5" t="s">
        <v>65</v>
      </c>
      <c r="C89" s="6" t="s">
        <v>204</v>
      </c>
      <c r="D89" s="7" t="s">
        <v>107</v>
      </c>
      <c r="E89" s="8">
        <v>5</v>
      </c>
      <c r="F89" s="38"/>
      <c r="G89" s="13">
        <f t="shared" si="1"/>
        <v>0</v>
      </c>
    </row>
    <row r="90" spans="1:7">
      <c r="A90" s="51"/>
      <c r="B90" s="5" t="s">
        <v>66</v>
      </c>
      <c r="C90" s="6" t="s">
        <v>151</v>
      </c>
      <c r="D90" s="7" t="s">
        <v>107</v>
      </c>
      <c r="E90" s="8">
        <v>2.5</v>
      </c>
      <c r="F90" s="38"/>
      <c r="G90" s="13">
        <f t="shared" si="1"/>
        <v>0</v>
      </c>
    </row>
    <row r="91" spans="1:7" ht="30">
      <c r="A91" s="51"/>
      <c r="B91" s="5" t="s">
        <v>67</v>
      </c>
      <c r="C91" s="6" t="s">
        <v>102</v>
      </c>
      <c r="D91" s="7" t="s">
        <v>107</v>
      </c>
      <c r="E91" s="8">
        <v>2.5</v>
      </c>
      <c r="F91" s="38"/>
      <c r="G91" s="13">
        <f t="shared" si="1"/>
        <v>0</v>
      </c>
    </row>
    <row r="92" spans="1:7" ht="45">
      <c r="A92" s="51"/>
      <c r="B92" s="5" t="s">
        <v>68</v>
      </c>
      <c r="C92" s="6" t="s">
        <v>103</v>
      </c>
      <c r="D92" s="7" t="s">
        <v>107</v>
      </c>
      <c r="E92" s="8">
        <v>2.5</v>
      </c>
      <c r="F92" s="38"/>
      <c r="G92" s="13">
        <f t="shared" si="1"/>
        <v>0</v>
      </c>
    </row>
    <row r="93" spans="1:7" ht="45">
      <c r="A93" s="51"/>
      <c r="B93" s="5" t="s">
        <v>69</v>
      </c>
      <c r="C93" s="6" t="s">
        <v>112</v>
      </c>
      <c r="D93" s="7" t="s">
        <v>111</v>
      </c>
      <c r="E93" s="8">
        <v>1</v>
      </c>
      <c r="F93" s="38"/>
      <c r="G93" s="13">
        <f t="shared" si="1"/>
        <v>0</v>
      </c>
    </row>
    <row r="94" spans="1:7">
      <c r="A94" s="51"/>
      <c r="B94" s="5" t="s">
        <v>70</v>
      </c>
      <c r="C94" s="6" t="s">
        <v>104</v>
      </c>
      <c r="D94" s="7" t="s">
        <v>107</v>
      </c>
      <c r="E94" s="8">
        <v>5</v>
      </c>
      <c r="F94" s="38"/>
      <c r="G94" s="13">
        <f t="shared" si="1"/>
        <v>0</v>
      </c>
    </row>
    <row r="95" spans="1:7" ht="45">
      <c r="A95" s="51"/>
      <c r="B95" s="5" t="s">
        <v>71</v>
      </c>
      <c r="C95" s="6" t="s">
        <v>105</v>
      </c>
      <c r="D95" s="7" t="s">
        <v>107</v>
      </c>
      <c r="E95" s="8">
        <v>5</v>
      </c>
      <c r="F95" s="38"/>
      <c r="G95" s="13">
        <f t="shared" si="1"/>
        <v>0</v>
      </c>
    </row>
    <row r="96" spans="1:7" ht="45">
      <c r="A96" s="51"/>
      <c r="B96" s="5" t="s">
        <v>72</v>
      </c>
      <c r="C96" s="6" t="s">
        <v>205</v>
      </c>
      <c r="D96" s="7" t="s">
        <v>107</v>
      </c>
      <c r="E96" s="8">
        <v>1</v>
      </c>
      <c r="F96" s="38"/>
      <c r="G96" s="13">
        <f t="shared" si="1"/>
        <v>0</v>
      </c>
    </row>
    <row r="97" spans="1:7" ht="30">
      <c r="A97" s="51"/>
      <c r="B97" s="5" t="s">
        <v>120</v>
      </c>
      <c r="C97" s="6" t="s">
        <v>206</v>
      </c>
      <c r="D97" s="7" t="s">
        <v>107</v>
      </c>
      <c r="E97" s="8">
        <v>0.5</v>
      </c>
      <c r="F97" s="38"/>
      <c r="G97" s="13">
        <f t="shared" si="1"/>
        <v>0</v>
      </c>
    </row>
    <row r="98" spans="1:7" ht="30">
      <c r="A98" s="51"/>
      <c r="B98" s="5" t="s">
        <v>188</v>
      </c>
      <c r="C98" s="6" t="s">
        <v>208</v>
      </c>
      <c r="D98" s="7" t="s">
        <v>107</v>
      </c>
      <c r="E98" s="8">
        <v>1</v>
      </c>
      <c r="F98" s="38"/>
      <c r="G98" s="13">
        <f t="shared" si="1"/>
        <v>0</v>
      </c>
    </row>
    <row r="99" spans="1:7" ht="30">
      <c r="A99" s="51"/>
      <c r="B99" s="5" t="s">
        <v>106</v>
      </c>
      <c r="C99" s="6" t="s">
        <v>207</v>
      </c>
      <c r="D99" s="7" t="s">
        <v>107</v>
      </c>
      <c r="E99" s="8">
        <v>5</v>
      </c>
      <c r="F99" s="38"/>
      <c r="G99" s="13">
        <f>F99*E99</f>
        <v>0</v>
      </c>
    </row>
    <row r="100" spans="1:7" ht="15.75" thickBot="1">
      <c r="A100" s="53"/>
      <c r="B100" s="15"/>
      <c r="C100" s="16" t="s">
        <v>121</v>
      </c>
      <c r="D100" s="17"/>
      <c r="E100" s="17"/>
      <c r="F100" s="47"/>
      <c r="G100" s="18">
        <f>MIN(20,SUM(Punctaje5))</f>
        <v>0</v>
      </c>
    </row>
    <row r="101" spans="1:7" ht="15.75" thickBot="1"/>
    <row r="102" spans="1:7">
      <c r="C102" s="20" t="s">
        <v>166</v>
      </c>
      <c r="D102" s="43" t="s">
        <v>6</v>
      </c>
      <c r="E102" s="21" t="s">
        <v>132</v>
      </c>
      <c r="F102" s="22" t="s">
        <v>6</v>
      </c>
    </row>
    <row r="103" spans="1:7">
      <c r="C103" s="23" t="s">
        <v>212</v>
      </c>
      <c r="D103" s="19">
        <f>Total1</f>
        <v>0</v>
      </c>
      <c r="E103" s="30">
        <f>HLOOKUP(Grad,PonderiCriterii,2,FALSE)</f>
        <v>0</v>
      </c>
      <c r="F103" s="24">
        <f>E103*D103</f>
        <v>0</v>
      </c>
    </row>
    <row r="104" spans="1:7">
      <c r="C104" s="23" t="s">
        <v>213</v>
      </c>
      <c r="D104" s="19">
        <f>Total2</f>
        <v>0</v>
      </c>
      <c r="E104" s="30">
        <f>HLOOKUP(Grad,PonderiCriterii,3,FALSE)</f>
        <v>0</v>
      </c>
      <c r="F104" s="24">
        <f>E104*D104</f>
        <v>0</v>
      </c>
    </row>
    <row r="105" spans="1:7">
      <c r="C105" s="23" t="s">
        <v>127</v>
      </c>
      <c r="D105" s="19">
        <f>Total3</f>
        <v>0</v>
      </c>
      <c r="E105" s="30">
        <f>HLOOKUP(Grad,PonderiCriterii,4,FALSE)</f>
        <v>0</v>
      </c>
      <c r="F105" s="24">
        <f>E105*D105</f>
        <v>0</v>
      </c>
    </row>
    <row r="106" spans="1:7">
      <c r="C106" s="23" t="s">
        <v>128</v>
      </c>
      <c r="D106" s="19">
        <f>Total4</f>
        <v>0</v>
      </c>
      <c r="E106" s="30">
        <f>HLOOKUP(Grad,PonderiCriterii,5,FALSE)</f>
        <v>0</v>
      </c>
      <c r="F106" s="24">
        <f>E106*D106</f>
        <v>0</v>
      </c>
    </row>
    <row r="107" spans="1:7">
      <c r="C107" s="25" t="s">
        <v>129</v>
      </c>
      <c r="D107" s="19">
        <f>Total5</f>
        <v>0</v>
      </c>
      <c r="E107" s="30">
        <f>HLOOKUP(Grad,PonderiCriterii,6,FALSE)</f>
        <v>0</v>
      </c>
      <c r="F107" s="24">
        <f>E107*D107</f>
        <v>0</v>
      </c>
    </row>
    <row r="108" spans="1:7">
      <c r="C108" s="39" t="s">
        <v>121</v>
      </c>
      <c r="D108" s="9"/>
      <c r="E108" s="30">
        <f>SUM(E103:E107)</f>
        <v>0</v>
      </c>
      <c r="F108" s="40">
        <f>SUM(F103:F107)</f>
        <v>0</v>
      </c>
    </row>
    <row r="109" spans="1:7" ht="15.75" thickBot="1">
      <c r="C109" s="26" t="s">
        <v>174</v>
      </c>
      <c r="D109" s="15"/>
      <c r="E109" s="31"/>
      <c r="F109" s="27">
        <f>3+2*F108/20</f>
        <v>3</v>
      </c>
    </row>
    <row r="111" spans="1:7">
      <c r="B111" s="42" t="s">
        <v>135</v>
      </c>
      <c r="D111" s="54" t="s">
        <v>152</v>
      </c>
      <c r="E111" s="54"/>
    </row>
    <row r="112" spans="1:7">
      <c r="B112" s="42" t="s">
        <v>153</v>
      </c>
      <c r="D112" s="55" t="str">
        <f ca="1">IF(F108&gt;0,TODAY(),"_______________")</f>
        <v>_______________</v>
      </c>
      <c r="E112" s="55"/>
    </row>
    <row r="113" spans="2:2">
      <c r="B113" s="42" t="s">
        <v>154</v>
      </c>
    </row>
  </sheetData>
  <mergeCells count="16">
    <mergeCell ref="A7:G7"/>
    <mergeCell ref="B1:C1"/>
    <mergeCell ref="B2:C2"/>
    <mergeCell ref="B3:C3"/>
    <mergeCell ref="A5:G5"/>
    <mergeCell ref="A6:G6"/>
    <mergeCell ref="A74:A84"/>
    <mergeCell ref="A85:A100"/>
    <mergeCell ref="D111:E111"/>
    <mergeCell ref="D112:E112"/>
    <mergeCell ref="A12:A13"/>
    <mergeCell ref="B12:B13"/>
    <mergeCell ref="C12:G12"/>
    <mergeCell ref="A14:A27"/>
    <mergeCell ref="A28:A52"/>
    <mergeCell ref="A53:A73"/>
  </mergeCells>
  <conditionalFormatting sqref="G14:G100 D103:F109">
    <cfRule type="expression" dxfId="0" priority="1">
      <formula>Nume=""</formula>
    </cfRule>
  </conditionalFormatting>
  <printOptions horizontalCentered="1"/>
  <pageMargins left="0.70866141732283472" right="0.70866141732283472" top="0.39370078740157483" bottom="0.74803149606299213" header="0.39370078740157483" footer="0.51181102362204722"/>
  <pageSetup paperSize="9" scale="75" fitToHeight="3" orientation="portrait" r:id="rId1"/>
  <headerFooter>
    <oddFooter>&amp;L&amp;A&amp;CPagina &amp;P din &amp;N&amp;R&amp;D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2" sqref="F2"/>
    </sheetView>
  </sheetViews>
  <sheetFormatPr defaultRowHeight="15"/>
  <cols>
    <col min="1" max="1" width="51.140625" bestFit="1" customWidth="1"/>
    <col min="2" max="5" width="13" customWidth="1"/>
  </cols>
  <sheetData>
    <row r="1" spans="1:6" ht="30">
      <c r="B1" s="1" t="s">
        <v>136</v>
      </c>
      <c r="C1" s="1" t="s">
        <v>137</v>
      </c>
      <c r="D1" s="1" t="s">
        <v>138</v>
      </c>
      <c r="E1" s="1" t="s">
        <v>139</v>
      </c>
      <c r="F1">
        <v>0</v>
      </c>
    </row>
    <row r="2" spans="1:6">
      <c r="A2" s="23" t="s">
        <v>125</v>
      </c>
      <c r="B2" s="28">
        <v>0.25</v>
      </c>
      <c r="C2" s="28">
        <v>0.3</v>
      </c>
      <c r="D2" s="28">
        <v>0.35</v>
      </c>
      <c r="E2" s="28">
        <v>0.35</v>
      </c>
      <c r="F2" s="32">
        <v>0</v>
      </c>
    </row>
    <row r="3" spans="1:6">
      <c r="A3" s="23" t="s">
        <v>126</v>
      </c>
      <c r="B3" s="28">
        <v>0.45</v>
      </c>
      <c r="C3" s="28">
        <v>0.4</v>
      </c>
      <c r="D3" s="28">
        <v>0.35</v>
      </c>
      <c r="E3" s="28">
        <v>0.35</v>
      </c>
      <c r="F3" s="32">
        <v>0</v>
      </c>
    </row>
    <row r="4" spans="1:6">
      <c r="A4" s="23" t="s">
        <v>127</v>
      </c>
      <c r="B4" s="28">
        <v>0.1</v>
      </c>
      <c r="C4" s="28">
        <v>0.1</v>
      </c>
      <c r="D4" s="28">
        <v>0.05</v>
      </c>
      <c r="E4" s="28">
        <v>0.05</v>
      </c>
      <c r="F4" s="32">
        <v>0</v>
      </c>
    </row>
    <row r="5" spans="1:6">
      <c r="A5" s="23" t="s">
        <v>128</v>
      </c>
      <c r="B5" s="28">
        <v>0.1</v>
      </c>
      <c r="C5" s="28">
        <v>0.1</v>
      </c>
      <c r="D5" s="28">
        <v>0.15</v>
      </c>
      <c r="E5" s="28">
        <v>0.15</v>
      </c>
      <c r="F5" s="32">
        <v>0</v>
      </c>
    </row>
    <row r="6" spans="1:6">
      <c r="A6" s="25" t="s">
        <v>129</v>
      </c>
      <c r="B6" s="28">
        <v>0.1</v>
      </c>
      <c r="C6" s="28">
        <v>0.1</v>
      </c>
      <c r="D6" s="28">
        <v>0.1</v>
      </c>
      <c r="E6" s="28">
        <v>0.1</v>
      </c>
      <c r="F6" s="32">
        <v>0</v>
      </c>
    </row>
    <row r="7" spans="1:6">
      <c r="A7" s="29" t="s">
        <v>140</v>
      </c>
      <c r="B7" s="28">
        <f>SUM(B2:B6)</f>
        <v>0.99999999999999989</v>
      </c>
      <c r="C7" s="28">
        <f>SUM(C2:C6)</f>
        <v>0.99999999999999989</v>
      </c>
      <c r="D7" s="28">
        <f>SUM(D2:D6)</f>
        <v>1</v>
      </c>
      <c r="E7" s="28">
        <f>SUM(E2:E6)</f>
        <v>1</v>
      </c>
      <c r="F7" s="28">
        <f>SUM(F2:F6)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Introducere</vt:lpstr>
      <vt:lpstr>Anexa 3.2 (SI)</vt:lpstr>
      <vt:lpstr>Ponderi</vt:lpstr>
      <vt:lpstr>Anul</vt:lpstr>
      <vt:lpstr>Departament</vt:lpstr>
      <vt:lpstr>Facultate</vt:lpstr>
      <vt:lpstr>Grad</vt:lpstr>
      <vt:lpstr>Nume</vt:lpstr>
      <vt:lpstr>PonderiCriterii</vt:lpstr>
      <vt:lpstr>'Anexa 3.2 (SI)'!Print_Titles</vt:lpstr>
      <vt:lpstr>'Anexa 3.2 (SI)'!Punctaje1</vt:lpstr>
      <vt:lpstr>'Anexa 3.2 (SI)'!Punctaje2EdituraANMB</vt:lpstr>
      <vt:lpstr>'Anexa 3.2 (SI)'!Punctaje2Result</vt:lpstr>
      <vt:lpstr>'Anexa 3.2 (SI)'!Punctaje3</vt:lpstr>
      <vt:lpstr>'Anexa 3.2 (SI)'!Punctaje4</vt:lpstr>
      <vt:lpstr>'Anexa 3.2 (SI)'!Punctaje5</vt:lpstr>
      <vt:lpstr>'Anexa 3.2 (SI)'!Total1</vt:lpstr>
      <vt:lpstr>'Anexa 3.2 (SI)'!Total2</vt:lpstr>
      <vt:lpstr>'Anexa 3.2 (SI)'!Total3</vt:lpstr>
      <vt:lpstr>'Anexa 3.2 (SI)'!Total4</vt:lpstr>
      <vt:lpstr>'Anexa 3.2 (SI)'!Total5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Bautu</dc:creator>
  <cp:lastModifiedBy>user050</cp:lastModifiedBy>
  <cp:lastPrinted>2016-04-22T12:29:30Z</cp:lastPrinted>
  <dcterms:created xsi:type="dcterms:W3CDTF">2016-04-14T12:30:13Z</dcterms:created>
  <dcterms:modified xsi:type="dcterms:W3CDTF">2024-12-18T10:48:27Z</dcterms:modified>
</cp:coreProperties>
</file>